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leonardo.alves\Desktop\Homeoffice 2023\Projeto Segmentação EFPC\Parametros de Complexidade\"/>
    </mc:Choice>
  </mc:AlternateContent>
  <xr:revisionPtr revIDLastSave="0" documentId="13_ncr:1_{FBEB9E87-ED83-4720-9E30-DF48875FBA6A}" xr6:coauthVersionLast="47" xr6:coauthVersionMax="47" xr10:uidLastSave="{00000000-0000-0000-0000-000000000000}"/>
  <bookViews>
    <workbookView xWindow="-110" yWindow="-110" windowWidth="19420" windowHeight="10300" firstSheet="7" activeTab="11" xr2:uid="{00000000-000D-0000-FFFF-FFFF00000000}"/>
  </bookViews>
  <sheets>
    <sheet name="Eixo - Porte" sheetId="2" r:id="rId1"/>
    <sheet name="BASE 1" sheetId="1" r:id="rId2"/>
    <sheet name="Pluralidade de PB" sheetId="3" r:id="rId3"/>
    <sheet name="BASE 2" sheetId="6" r:id="rId4"/>
    <sheet name="População" sheetId="7" r:id="rId5"/>
    <sheet name="Exigível" sheetId="10" r:id="rId6"/>
    <sheet name="MATRIZ DE SEGMENTAÇÃO-3 Quesit." sheetId="11" r:id="rId7"/>
    <sheet name="BASE 3" sheetId="12" r:id="rId8"/>
    <sheet name="Patrocinadores" sheetId="13" r:id="rId9"/>
    <sheet name="BASE 4" sheetId="17" r:id="rId10"/>
    <sheet name="Fluxo Previdencial" sheetId="16" r:id="rId11"/>
    <sheet name="MATRIZ DE SEGMENTAÇÃO-5 Quesit." sheetId="14" r:id="rId12"/>
  </sheets>
  <definedNames>
    <definedName name="_xlnm._FilterDatabase" localSheetId="3" hidden="1">'BASE 2'!$E$1:$E$1155</definedName>
    <definedName name="_xlnm._FilterDatabase" localSheetId="7" hidden="1">'BASE 3'!$C$9:$AF$9</definedName>
    <definedName name="_xlnm._FilterDatabase" localSheetId="0" hidden="1">'Eixo - Porte'!$D$1:$D$262</definedName>
    <definedName name="_xlnm._FilterDatabase" localSheetId="6" hidden="1">'MATRIZ DE SEGMENTAÇÃO-3 Quesit.'!$A$9:$J$269</definedName>
    <definedName name="_xlnm._FilterDatabase" localSheetId="11" hidden="1">'MATRIZ DE SEGMENTAÇÃO-5 Quesit.'!$A$8:$M$268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61" i="16" l="1"/>
  <c r="C260" i="16"/>
  <c r="C259" i="16"/>
  <c r="C258" i="16"/>
  <c r="C257" i="16"/>
  <c r="C256" i="16"/>
  <c r="C255" i="16"/>
  <c r="C254" i="16"/>
  <c r="C253" i="16"/>
  <c r="C252" i="16"/>
  <c r="C251" i="16"/>
  <c r="C250" i="16"/>
  <c r="C249" i="16"/>
  <c r="C248" i="16"/>
  <c r="C247" i="16"/>
  <c r="C246" i="16"/>
  <c r="C245" i="16"/>
  <c r="C244" i="16"/>
  <c r="C243" i="16"/>
  <c r="C242" i="16"/>
  <c r="C241" i="16"/>
  <c r="C240" i="16"/>
  <c r="C239" i="16"/>
  <c r="C238" i="16"/>
  <c r="C237" i="16"/>
  <c r="C236" i="16"/>
  <c r="C235" i="16"/>
  <c r="C234" i="16"/>
  <c r="C233" i="16"/>
  <c r="C232" i="16"/>
  <c r="C231" i="16"/>
  <c r="C230" i="16"/>
  <c r="C229" i="16"/>
  <c r="C228" i="16"/>
  <c r="C227" i="16"/>
  <c r="C226" i="16"/>
  <c r="C225" i="16"/>
  <c r="C224" i="16"/>
  <c r="C223" i="16"/>
  <c r="C222" i="16"/>
  <c r="C221" i="16"/>
  <c r="C220" i="16"/>
  <c r="C219" i="16"/>
  <c r="C218" i="16"/>
  <c r="C217" i="16"/>
  <c r="C216" i="16"/>
  <c r="C215" i="16"/>
  <c r="C214" i="16"/>
  <c r="C213" i="16"/>
  <c r="C212" i="16"/>
  <c r="C211" i="16"/>
  <c r="C210" i="16"/>
  <c r="C209" i="16"/>
  <c r="C208" i="16"/>
  <c r="C207" i="16"/>
  <c r="C206" i="16"/>
  <c r="C205" i="16"/>
  <c r="C204" i="16"/>
  <c r="C203" i="16"/>
  <c r="C202" i="16"/>
  <c r="C201" i="16"/>
  <c r="C200" i="16"/>
  <c r="C199" i="16"/>
  <c r="C198" i="16"/>
  <c r="C197" i="16"/>
  <c r="C196" i="16"/>
  <c r="C195" i="16"/>
  <c r="C194" i="16"/>
  <c r="C193" i="16"/>
  <c r="C192" i="16"/>
  <c r="C191" i="16"/>
  <c r="C190" i="16"/>
  <c r="C189" i="16"/>
  <c r="C188" i="16"/>
  <c r="C187" i="16"/>
  <c r="C186" i="16"/>
  <c r="C185" i="16"/>
  <c r="C184" i="16"/>
  <c r="C183" i="16"/>
  <c r="C182" i="16"/>
  <c r="C181" i="16"/>
  <c r="C180" i="16"/>
  <c r="C179" i="16"/>
  <c r="C178" i="16"/>
  <c r="C177" i="16"/>
  <c r="C176" i="16"/>
  <c r="C175" i="16"/>
  <c r="C174" i="16"/>
  <c r="C173" i="16"/>
  <c r="C172" i="16"/>
  <c r="C171" i="16"/>
  <c r="C170" i="16"/>
  <c r="C169" i="16"/>
  <c r="C168" i="16"/>
  <c r="C167" i="16"/>
  <c r="C166" i="16"/>
  <c r="C165" i="16"/>
  <c r="C164" i="16"/>
  <c r="C163" i="16"/>
  <c r="C162" i="16"/>
  <c r="C161" i="16"/>
  <c r="C160" i="16"/>
  <c r="C159" i="16"/>
  <c r="C158" i="16"/>
  <c r="C157" i="16"/>
  <c r="C156" i="16"/>
  <c r="C155" i="16"/>
  <c r="C154" i="16"/>
  <c r="C153" i="16"/>
  <c r="C152" i="16"/>
  <c r="C151" i="16"/>
  <c r="C150" i="16"/>
  <c r="C149" i="16"/>
  <c r="C148" i="16"/>
  <c r="C147" i="16"/>
  <c r="C146" i="16"/>
  <c r="C145" i="16"/>
  <c r="C144" i="16"/>
  <c r="C143" i="16"/>
  <c r="C142" i="16"/>
  <c r="C141" i="16"/>
  <c r="C140" i="16"/>
  <c r="C139" i="16"/>
  <c r="C138" i="16"/>
  <c r="C137" i="16"/>
  <c r="C136" i="16"/>
  <c r="C135" i="16"/>
  <c r="C134" i="16"/>
  <c r="C133" i="16"/>
  <c r="C132" i="16"/>
  <c r="C131" i="16"/>
  <c r="C130" i="16"/>
  <c r="C129" i="16"/>
  <c r="C128" i="16"/>
  <c r="C127" i="16"/>
  <c r="C126" i="16"/>
  <c r="C125" i="16"/>
  <c r="C124" i="16"/>
  <c r="C123" i="16"/>
  <c r="C122" i="16"/>
  <c r="C121" i="16"/>
  <c r="C120" i="16"/>
  <c r="C119" i="16"/>
  <c r="C118" i="16"/>
  <c r="C117" i="16"/>
  <c r="C116" i="16"/>
  <c r="C115" i="16"/>
  <c r="C114" i="16"/>
  <c r="C113" i="16"/>
  <c r="C112" i="16"/>
  <c r="C111" i="16"/>
  <c r="C110" i="16"/>
  <c r="C109" i="16"/>
  <c r="C108" i="16"/>
  <c r="C107" i="16"/>
  <c r="C106" i="16"/>
  <c r="C105" i="16"/>
  <c r="C104" i="16"/>
  <c r="C103" i="16"/>
  <c r="C102" i="16"/>
  <c r="C101" i="16"/>
  <c r="C100" i="16"/>
  <c r="C99" i="16"/>
  <c r="C98" i="16"/>
  <c r="C97" i="16"/>
  <c r="C96" i="16"/>
  <c r="C95" i="16"/>
  <c r="C94" i="16"/>
  <c r="C93" i="16"/>
  <c r="C92" i="16"/>
  <c r="C91" i="16"/>
  <c r="C90" i="16"/>
  <c r="C89" i="16"/>
  <c r="C88" i="16"/>
  <c r="C87" i="16"/>
  <c r="C86" i="16"/>
  <c r="C85" i="16"/>
  <c r="C84" i="16"/>
  <c r="C83" i="16"/>
  <c r="C82" i="16"/>
  <c r="C81" i="16"/>
  <c r="C80" i="16"/>
  <c r="C79" i="16"/>
  <c r="C78" i="16"/>
  <c r="C77" i="16"/>
  <c r="C76" i="16"/>
  <c r="C75" i="16"/>
  <c r="C74" i="16"/>
  <c r="C73" i="16"/>
  <c r="C72" i="16"/>
  <c r="C71" i="16"/>
  <c r="C70" i="16"/>
  <c r="C69" i="16"/>
  <c r="C68" i="16"/>
  <c r="C67" i="16"/>
  <c r="C66" i="16"/>
  <c r="C65" i="16"/>
  <c r="C64" i="16"/>
  <c r="C63" i="16"/>
  <c r="C62" i="16"/>
  <c r="C61" i="16"/>
  <c r="C60" i="16"/>
  <c r="C59" i="16"/>
  <c r="C58" i="16"/>
  <c r="C57" i="16"/>
  <c r="C56" i="16"/>
  <c r="C55" i="16"/>
  <c r="C54" i="16"/>
  <c r="C53" i="16"/>
  <c r="C52" i="16"/>
  <c r="C51" i="16"/>
  <c r="C50" i="16"/>
  <c r="C49" i="16"/>
  <c r="C48" i="16"/>
  <c r="C47" i="16"/>
  <c r="C46" i="16"/>
  <c r="C45" i="16"/>
  <c r="C44" i="16"/>
  <c r="C43" i="16"/>
  <c r="C42" i="16"/>
  <c r="C41" i="16"/>
  <c r="C40" i="16"/>
  <c r="C39" i="16"/>
  <c r="C38" i="16"/>
  <c r="C37" i="16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5" i="16"/>
  <c r="C4" i="16"/>
  <c r="C3" i="16"/>
  <c r="C2" i="16"/>
  <c r="V91" i="17"/>
  <c r="B261" i="16"/>
  <c r="B260" i="16"/>
  <c r="B259" i="16"/>
  <c r="B258" i="16"/>
  <c r="B257" i="16"/>
  <c r="B256" i="16"/>
  <c r="B255" i="16"/>
  <c r="B254" i="16"/>
  <c r="B253" i="16"/>
  <c r="B252" i="16"/>
  <c r="B251" i="16"/>
  <c r="B250" i="16"/>
  <c r="B249" i="16"/>
  <c r="B248" i="16"/>
  <c r="B247" i="16"/>
  <c r="B246" i="16"/>
  <c r="B245" i="16"/>
  <c r="B244" i="16"/>
  <c r="B243" i="16"/>
  <c r="B242" i="16"/>
  <c r="B241" i="16"/>
  <c r="B240" i="16"/>
  <c r="B239" i="16"/>
  <c r="B238" i="16"/>
  <c r="B237" i="16"/>
  <c r="B236" i="16"/>
  <c r="B235" i="16"/>
  <c r="B234" i="16"/>
  <c r="B233" i="16"/>
  <c r="B232" i="16"/>
  <c r="B231" i="16"/>
  <c r="B230" i="16"/>
  <c r="B229" i="16"/>
  <c r="B228" i="16"/>
  <c r="B227" i="16"/>
  <c r="B226" i="16"/>
  <c r="B225" i="16"/>
  <c r="B224" i="16"/>
  <c r="B223" i="16"/>
  <c r="B222" i="16"/>
  <c r="B221" i="16"/>
  <c r="B220" i="16"/>
  <c r="B219" i="16"/>
  <c r="B218" i="16"/>
  <c r="B217" i="16"/>
  <c r="B216" i="16"/>
  <c r="B215" i="16"/>
  <c r="B214" i="16"/>
  <c r="B213" i="16"/>
  <c r="B212" i="16"/>
  <c r="B211" i="16"/>
  <c r="B210" i="16"/>
  <c r="B209" i="16"/>
  <c r="B208" i="16"/>
  <c r="B207" i="16"/>
  <c r="B206" i="16"/>
  <c r="B205" i="16"/>
  <c r="B204" i="16"/>
  <c r="B203" i="16"/>
  <c r="B202" i="16"/>
  <c r="B201" i="16"/>
  <c r="B200" i="16"/>
  <c r="B199" i="16"/>
  <c r="B198" i="16"/>
  <c r="B197" i="16"/>
  <c r="B196" i="16"/>
  <c r="B195" i="16"/>
  <c r="B194" i="16"/>
  <c r="B193" i="16"/>
  <c r="B192" i="16"/>
  <c r="B191" i="16"/>
  <c r="B190" i="16"/>
  <c r="B189" i="16"/>
  <c r="B188" i="16"/>
  <c r="B187" i="16"/>
  <c r="B186" i="16"/>
  <c r="B185" i="16"/>
  <c r="B184" i="16"/>
  <c r="B183" i="16"/>
  <c r="B182" i="16"/>
  <c r="B181" i="16"/>
  <c r="B180" i="16"/>
  <c r="B179" i="16"/>
  <c r="B178" i="16"/>
  <c r="B177" i="16"/>
  <c r="B176" i="16"/>
  <c r="B175" i="16"/>
  <c r="B174" i="16"/>
  <c r="B173" i="16"/>
  <c r="B172" i="16"/>
  <c r="B171" i="16"/>
  <c r="B170" i="16"/>
  <c r="B169" i="16"/>
  <c r="B168" i="16"/>
  <c r="B167" i="16"/>
  <c r="B166" i="16"/>
  <c r="B165" i="16"/>
  <c r="B164" i="16"/>
  <c r="B163" i="16"/>
  <c r="B162" i="16"/>
  <c r="B161" i="16"/>
  <c r="B160" i="16"/>
  <c r="B159" i="16"/>
  <c r="B158" i="16"/>
  <c r="B157" i="16"/>
  <c r="B156" i="16"/>
  <c r="B155" i="16"/>
  <c r="B154" i="16"/>
  <c r="B153" i="16"/>
  <c r="B152" i="16"/>
  <c r="B151" i="16"/>
  <c r="B150" i="16"/>
  <c r="B149" i="16"/>
  <c r="B148" i="16"/>
  <c r="B147" i="16"/>
  <c r="B146" i="16"/>
  <c r="B145" i="16"/>
  <c r="B144" i="16"/>
  <c r="B143" i="16"/>
  <c r="B142" i="16"/>
  <c r="B141" i="16"/>
  <c r="B140" i="16"/>
  <c r="B139" i="16"/>
  <c r="B138" i="16"/>
  <c r="B137" i="16"/>
  <c r="B136" i="16"/>
  <c r="B135" i="16"/>
  <c r="B134" i="16"/>
  <c r="B133" i="16"/>
  <c r="B132" i="16"/>
  <c r="B131" i="16"/>
  <c r="B130" i="16"/>
  <c r="B129" i="16"/>
  <c r="B128" i="16"/>
  <c r="B127" i="16"/>
  <c r="B126" i="16"/>
  <c r="B125" i="16"/>
  <c r="B124" i="16"/>
  <c r="B123" i="16"/>
  <c r="B122" i="16"/>
  <c r="B121" i="16"/>
  <c r="B120" i="16"/>
  <c r="B119" i="16"/>
  <c r="B118" i="16"/>
  <c r="B117" i="16"/>
  <c r="B116" i="16"/>
  <c r="B115" i="16"/>
  <c r="B114" i="16"/>
  <c r="B113" i="16"/>
  <c r="B112" i="16"/>
  <c r="B111" i="16"/>
  <c r="B110" i="16"/>
  <c r="B109" i="16"/>
  <c r="B108" i="16"/>
  <c r="B107" i="16"/>
  <c r="B106" i="16"/>
  <c r="B105" i="16"/>
  <c r="B104" i="16"/>
  <c r="B103" i="16"/>
  <c r="B102" i="16"/>
  <c r="B101" i="16"/>
  <c r="B100" i="16"/>
  <c r="B99" i="16"/>
  <c r="B98" i="16"/>
  <c r="B97" i="16"/>
  <c r="B96" i="16"/>
  <c r="B95" i="16"/>
  <c r="B94" i="16"/>
  <c r="B93" i="16"/>
  <c r="B92" i="16"/>
  <c r="B91" i="16"/>
  <c r="B90" i="16"/>
  <c r="B89" i="16"/>
  <c r="B88" i="16"/>
  <c r="B87" i="16"/>
  <c r="B86" i="16"/>
  <c r="B85" i="16"/>
  <c r="B84" i="16"/>
  <c r="B83" i="16"/>
  <c r="B82" i="16"/>
  <c r="B81" i="16"/>
  <c r="B80" i="16"/>
  <c r="B79" i="16"/>
  <c r="B78" i="16"/>
  <c r="B77" i="16"/>
  <c r="B76" i="16"/>
  <c r="B75" i="16"/>
  <c r="B74" i="16"/>
  <c r="B73" i="16"/>
  <c r="B72" i="16"/>
  <c r="B71" i="16"/>
  <c r="B70" i="16"/>
  <c r="B69" i="16"/>
  <c r="B68" i="16"/>
  <c r="B67" i="16"/>
  <c r="B66" i="16"/>
  <c r="B65" i="16"/>
  <c r="B64" i="16"/>
  <c r="B63" i="16"/>
  <c r="B62" i="16"/>
  <c r="B61" i="16"/>
  <c r="B60" i="16"/>
  <c r="B59" i="16"/>
  <c r="B58" i="16"/>
  <c r="B57" i="16"/>
  <c r="B56" i="16"/>
  <c r="B55" i="16"/>
  <c r="B54" i="16"/>
  <c r="B53" i="16"/>
  <c r="B52" i="16"/>
  <c r="B51" i="16"/>
  <c r="B50" i="16"/>
  <c r="B49" i="16"/>
  <c r="B48" i="16"/>
  <c r="B47" i="16"/>
  <c r="B46" i="16"/>
  <c r="B45" i="16"/>
  <c r="B44" i="16"/>
  <c r="B43" i="16"/>
  <c r="B42" i="16"/>
  <c r="B41" i="16"/>
  <c r="B40" i="16"/>
  <c r="B39" i="16"/>
  <c r="B38" i="16"/>
  <c r="B37" i="16"/>
  <c r="B36" i="16"/>
  <c r="B35" i="16"/>
  <c r="B34" i="16"/>
  <c r="B33" i="16"/>
  <c r="B32" i="16"/>
  <c r="B31" i="16"/>
  <c r="B30" i="16"/>
  <c r="B29" i="16"/>
  <c r="B28" i="16"/>
  <c r="B27" i="16"/>
  <c r="B26" i="16"/>
  <c r="B25" i="16"/>
  <c r="B24" i="16"/>
  <c r="B23" i="16"/>
  <c r="B22" i="16"/>
  <c r="B21" i="16"/>
  <c r="B20" i="16"/>
  <c r="B19" i="16"/>
  <c r="B18" i="16"/>
  <c r="B17" i="16"/>
  <c r="B16" i="16"/>
  <c r="B15" i="16"/>
  <c r="B14" i="16"/>
  <c r="B13" i="16"/>
  <c r="B12" i="16"/>
  <c r="B11" i="16"/>
  <c r="B10" i="16"/>
  <c r="B9" i="16"/>
  <c r="B8" i="16"/>
  <c r="B7" i="16"/>
  <c r="B6" i="16"/>
  <c r="B5" i="16"/>
  <c r="B4" i="16"/>
  <c r="B3" i="16"/>
  <c r="B2" i="16"/>
  <c r="U1264" i="17"/>
  <c r="U1263" i="17"/>
  <c r="U1262" i="17"/>
  <c r="U1261" i="17"/>
  <c r="U1260" i="17"/>
  <c r="U1259" i="17"/>
  <c r="U1258" i="17"/>
  <c r="U1257" i="17"/>
  <c r="U1256" i="17"/>
  <c r="U1255" i="17"/>
  <c r="U1254" i="17"/>
  <c r="U1253" i="17"/>
  <c r="U1252" i="17"/>
  <c r="U1251" i="17"/>
  <c r="U1250" i="17"/>
  <c r="U1249" i="17"/>
  <c r="U1248" i="17"/>
  <c r="U1247" i="17"/>
  <c r="U1246" i="17"/>
  <c r="U1245" i="17"/>
  <c r="U1244" i="17"/>
  <c r="U1243" i="17"/>
  <c r="U1242" i="17"/>
  <c r="U1241" i="17"/>
  <c r="U1240" i="17"/>
  <c r="U1239" i="17"/>
  <c r="U1238" i="17"/>
  <c r="U1237" i="17"/>
  <c r="U1236" i="17"/>
  <c r="U1235" i="17"/>
  <c r="U1234" i="17"/>
  <c r="U1233" i="17"/>
  <c r="U1232" i="17"/>
  <c r="U1231" i="17"/>
  <c r="U1230" i="17"/>
  <c r="U1229" i="17"/>
  <c r="U1228" i="17"/>
  <c r="U1227" i="17"/>
  <c r="U1226" i="17"/>
  <c r="U1225" i="17"/>
  <c r="U1224" i="17"/>
  <c r="U1223" i="17"/>
  <c r="U1222" i="17"/>
  <c r="U1221" i="17"/>
  <c r="U1220" i="17"/>
  <c r="U1219" i="17"/>
  <c r="U1218" i="17"/>
  <c r="U1217" i="17"/>
  <c r="U1216" i="17"/>
  <c r="U1215" i="17"/>
  <c r="U1214" i="17"/>
  <c r="U1213" i="17"/>
  <c r="U1212" i="17"/>
  <c r="U1211" i="17"/>
  <c r="U1210" i="17"/>
  <c r="U1209" i="17"/>
  <c r="U1208" i="17"/>
  <c r="U1207" i="17"/>
  <c r="U1206" i="17"/>
  <c r="U1205" i="17"/>
  <c r="U1204" i="17"/>
  <c r="U1203" i="17"/>
  <c r="U1202" i="17"/>
  <c r="U1201" i="17"/>
  <c r="U1200" i="17"/>
  <c r="U1199" i="17"/>
  <c r="U1198" i="17"/>
  <c r="U1197" i="17"/>
  <c r="U1196" i="17"/>
  <c r="U1195" i="17"/>
  <c r="U1194" i="17"/>
  <c r="U1193" i="17"/>
  <c r="U1192" i="17"/>
  <c r="U1191" i="17"/>
  <c r="U1190" i="17"/>
  <c r="U1189" i="17"/>
  <c r="U1188" i="17"/>
  <c r="U1187" i="17"/>
  <c r="U1186" i="17"/>
  <c r="U1185" i="17"/>
  <c r="U1184" i="17"/>
  <c r="U1183" i="17"/>
  <c r="U1182" i="17"/>
  <c r="U1181" i="17"/>
  <c r="U1180" i="17"/>
  <c r="U1179" i="17"/>
  <c r="U1178" i="17"/>
  <c r="U1177" i="17"/>
  <c r="U1176" i="17"/>
  <c r="U1175" i="17"/>
  <c r="U1174" i="17"/>
  <c r="U1173" i="17"/>
  <c r="U1172" i="17"/>
  <c r="U1171" i="17"/>
  <c r="U1170" i="17"/>
  <c r="U1169" i="17"/>
  <c r="U1168" i="17"/>
  <c r="U1167" i="17"/>
  <c r="U1166" i="17"/>
  <c r="U1165" i="17"/>
  <c r="U1164" i="17"/>
  <c r="U1163" i="17"/>
  <c r="U1162" i="17"/>
  <c r="U1161" i="17"/>
  <c r="U1160" i="17"/>
  <c r="U1159" i="17"/>
  <c r="U1158" i="17"/>
  <c r="U1157" i="17"/>
  <c r="U1156" i="17"/>
  <c r="U1155" i="17"/>
  <c r="U1154" i="17"/>
  <c r="U1153" i="17"/>
  <c r="U1152" i="17"/>
  <c r="U1151" i="17"/>
  <c r="U1150" i="17"/>
  <c r="U1149" i="17"/>
  <c r="U1148" i="17"/>
  <c r="U1147" i="17"/>
  <c r="U1146" i="17"/>
  <c r="U1145" i="17"/>
  <c r="U1144" i="17"/>
  <c r="U1143" i="17"/>
  <c r="U1142" i="17"/>
  <c r="U1141" i="17"/>
  <c r="U1140" i="17"/>
  <c r="U1139" i="17"/>
  <c r="U1138" i="17"/>
  <c r="U1137" i="17"/>
  <c r="U1136" i="17"/>
  <c r="U1135" i="17"/>
  <c r="U1134" i="17"/>
  <c r="U1133" i="17"/>
  <c r="U1132" i="17"/>
  <c r="U1131" i="17"/>
  <c r="U1130" i="17"/>
  <c r="U1129" i="17"/>
  <c r="U1128" i="17"/>
  <c r="U1127" i="17"/>
  <c r="U1126" i="17"/>
  <c r="U1125" i="17"/>
  <c r="U1124" i="17"/>
  <c r="U1123" i="17"/>
  <c r="U1122" i="17"/>
  <c r="U1121" i="17"/>
  <c r="U1120" i="17"/>
  <c r="U1119" i="17"/>
  <c r="U1118" i="17"/>
  <c r="U1117" i="17"/>
  <c r="U1116" i="17"/>
  <c r="U1115" i="17"/>
  <c r="U1114" i="17"/>
  <c r="U1113" i="17"/>
  <c r="U1112" i="17"/>
  <c r="U1111" i="17"/>
  <c r="U1110" i="17"/>
  <c r="U1109" i="17"/>
  <c r="U1108" i="17"/>
  <c r="U1107" i="17"/>
  <c r="U1106" i="17"/>
  <c r="U1105" i="17"/>
  <c r="U1104" i="17"/>
  <c r="U1103" i="17"/>
  <c r="U1102" i="17"/>
  <c r="U1101" i="17"/>
  <c r="U1100" i="17"/>
  <c r="U1099" i="17"/>
  <c r="U1098" i="17"/>
  <c r="U1097" i="17"/>
  <c r="U1096" i="17"/>
  <c r="U1095" i="17"/>
  <c r="U1094" i="17"/>
  <c r="U1093" i="17"/>
  <c r="U1092" i="17"/>
  <c r="U1091" i="17"/>
  <c r="U1090" i="17"/>
  <c r="U1089" i="17"/>
  <c r="U1088" i="17"/>
  <c r="U1087" i="17"/>
  <c r="U1086" i="17"/>
  <c r="U1085" i="17"/>
  <c r="U1084" i="17"/>
  <c r="U1083" i="17"/>
  <c r="U1082" i="17"/>
  <c r="U1081" i="17"/>
  <c r="U1080" i="17"/>
  <c r="U1079" i="17"/>
  <c r="U1078" i="17"/>
  <c r="U1077" i="17"/>
  <c r="U1076" i="17"/>
  <c r="U1075" i="17"/>
  <c r="U1074" i="17"/>
  <c r="U1073" i="17"/>
  <c r="U1072" i="17"/>
  <c r="U1071" i="17"/>
  <c r="U1070" i="17"/>
  <c r="U1069" i="17"/>
  <c r="U1068" i="17"/>
  <c r="U1067" i="17"/>
  <c r="U1066" i="17"/>
  <c r="U1065" i="17"/>
  <c r="U1064" i="17"/>
  <c r="U1063" i="17"/>
  <c r="U1062" i="17"/>
  <c r="U1061" i="17"/>
  <c r="U1060" i="17"/>
  <c r="U1059" i="17"/>
  <c r="U1058" i="17"/>
  <c r="U1057" i="17"/>
  <c r="U1056" i="17"/>
  <c r="U1055" i="17"/>
  <c r="U1054" i="17"/>
  <c r="U1053" i="17"/>
  <c r="U1052" i="17"/>
  <c r="U1051" i="17"/>
  <c r="U1050" i="17"/>
  <c r="U1049" i="17"/>
  <c r="U1048" i="17"/>
  <c r="U1047" i="17"/>
  <c r="U1046" i="17"/>
  <c r="U1045" i="17"/>
  <c r="U1044" i="17"/>
  <c r="U1043" i="17"/>
  <c r="U1042" i="17"/>
  <c r="U1041" i="17"/>
  <c r="U1040" i="17"/>
  <c r="U1039" i="17"/>
  <c r="U1038" i="17"/>
  <c r="U1037" i="17"/>
  <c r="U1036" i="17"/>
  <c r="U1035" i="17"/>
  <c r="U1034" i="17"/>
  <c r="U1033" i="17"/>
  <c r="U1032" i="17"/>
  <c r="U1031" i="17"/>
  <c r="U1030" i="17"/>
  <c r="U1029" i="17"/>
  <c r="U1028" i="17"/>
  <c r="U1027" i="17"/>
  <c r="U1026" i="17"/>
  <c r="U1025" i="17"/>
  <c r="U1024" i="17"/>
  <c r="U1023" i="17"/>
  <c r="U1022" i="17"/>
  <c r="U1021" i="17"/>
  <c r="U1020" i="17"/>
  <c r="U1019" i="17"/>
  <c r="U1018" i="17"/>
  <c r="U1017" i="17"/>
  <c r="U1016" i="17"/>
  <c r="U1015" i="17"/>
  <c r="U1014" i="17"/>
  <c r="U1013" i="17"/>
  <c r="U1012" i="17"/>
  <c r="U1011" i="17"/>
  <c r="U1010" i="17"/>
  <c r="U1009" i="17"/>
  <c r="U1008" i="17"/>
  <c r="U1007" i="17"/>
  <c r="U1006" i="17"/>
  <c r="U1005" i="17"/>
  <c r="U1004" i="17"/>
  <c r="U1003" i="17"/>
  <c r="U1002" i="17"/>
  <c r="U1001" i="17"/>
  <c r="U1000" i="17"/>
  <c r="U999" i="17"/>
  <c r="U998" i="17"/>
  <c r="U997" i="17"/>
  <c r="U996" i="17"/>
  <c r="U995" i="17"/>
  <c r="U994" i="17"/>
  <c r="U993" i="17"/>
  <c r="U992" i="17"/>
  <c r="U991" i="17"/>
  <c r="U990" i="17"/>
  <c r="U989" i="17"/>
  <c r="U988" i="17"/>
  <c r="U987" i="17"/>
  <c r="U986" i="17"/>
  <c r="U985" i="17"/>
  <c r="U984" i="17"/>
  <c r="U983" i="17"/>
  <c r="U982" i="17"/>
  <c r="U981" i="17"/>
  <c r="U980" i="17"/>
  <c r="U979" i="17"/>
  <c r="U978" i="17"/>
  <c r="U977" i="17"/>
  <c r="U976" i="17"/>
  <c r="U975" i="17"/>
  <c r="U974" i="17"/>
  <c r="U973" i="17"/>
  <c r="U972" i="17"/>
  <c r="U971" i="17"/>
  <c r="U970" i="17"/>
  <c r="U969" i="17"/>
  <c r="U968" i="17"/>
  <c r="U967" i="17"/>
  <c r="U966" i="17"/>
  <c r="U965" i="17"/>
  <c r="U964" i="17"/>
  <c r="U963" i="17"/>
  <c r="U962" i="17"/>
  <c r="U961" i="17"/>
  <c r="U960" i="17"/>
  <c r="U959" i="17"/>
  <c r="U958" i="17"/>
  <c r="U957" i="17"/>
  <c r="U956" i="17"/>
  <c r="U955" i="17"/>
  <c r="U954" i="17"/>
  <c r="U953" i="17"/>
  <c r="U952" i="17"/>
  <c r="U951" i="17"/>
  <c r="U950" i="17"/>
  <c r="U949" i="17"/>
  <c r="U948" i="17"/>
  <c r="U947" i="17"/>
  <c r="U946" i="17"/>
  <c r="U945" i="17"/>
  <c r="U944" i="17"/>
  <c r="U943" i="17"/>
  <c r="U942" i="17"/>
  <c r="U941" i="17"/>
  <c r="U940" i="17"/>
  <c r="U939" i="17"/>
  <c r="U938" i="17"/>
  <c r="U937" i="17"/>
  <c r="U936" i="17"/>
  <c r="U935" i="17"/>
  <c r="U934" i="17"/>
  <c r="U933" i="17"/>
  <c r="U932" i="17"/>
  <c r="U931" i="17"/>
  <c r="U930" i="17"/>
  <c r="U929" i="17"/>
  <c r="U928" i="17"/>
  <c r="U927" i="17"/>
  <c r="U926" i="17"/>
  <c r="U925" i="17"/>
  <c r="U924" i="17"/>
  <c r="U923" i="17"/>
  <c r="U922" i="17"/>
  <c r="U921" i="17"/>
  <c r="U920" i="17"/>
  <c r="U919" i="17"/>
  <c r="U918" i="17"/>
  <c r="U917" i="17"/>
  <c r="U916" i="17"/>
  <c r="U915" i="17"/>
  <c r="U914" i="17"/>
  <c r="U913" i="17"/>
  <c r="U912" i="17"/>
  <c r="U911" i="17"/>
  <c r="U910" i="17"/>
  <c r="U909" i="17"/>
  <c r="U908" i="17"/>
  <c r="U907" i="17"/>
  <c r="U906" i="17"/>
  <c r="U905" i="17"/>
  <c r="U904" i="17"/>
  <c r="U903" i="17"/>
  <c r="U902" i="17"/>
  <c r="U901" i="17"/>
  <c r="U900" i="17"/>
  <c r="U899" i="17"/>
  <c r="U898" i="17"/>
  <c r="U897" i="17"/>
  <c r="U896" i="17"/>
  <c r="U895" i="17"/>
  <c r="U894" i="17"/>
  <c r="U893" i="17"/>
  <c r="U892" i="17"/>
  <c r="U891" i="17"/>
  <c r="U890" i="17"/>
  <c r="U889" i="17"/>
  <c r="U888" i="17"/>
  <c r="U887" i="17"/>
  <c r="U886" i="17"/>
  <c r="U885" i="17"/>
  <c r="U884" i="17"/>
  <c r="U883" i="17"/>
  <c r="U882" i="17"/>
  <c r="U881" i="17"/>
  <c r="U880" i="17"/>
  <c r="U879" i="17"/>
  <c r="U878" i="17"/>
  <c r="U877" i="17"/>
  <c r="U876" i="17"/>
  <c r="U875" i="17"/>
  <c r="U874" i="17"/>
  <c r="U873" i="17"/>
  <c r="U872" i="17"/>
  <c r="U871" i="17"/>
  <c r="U870" i="17"/>
  <c r="U869" i="17"/>
  <c r="U868" i="17"/>
  <c r="U867" i="17"/>
  <c r="U866" i="17"/>
  <c r="U865" i="17"/>
  <c r="U864" i="17"/>
  <c r="U863" i="17"/>
  <c r="U862" i="17"/>
  <c r="U861" i="17"/>
  <c r="U860" i="17"/>
  <c r="U859" i="17"/>
  <c r="U858" i="17"/>
  <c r="U857" i="17"/>
  <c r="U856" i="17"/>
  <c r="U855" i="17"/>
  <c r="U854" i="17"/>
  <c r="U853" i="17"/>
  <c r="U852" i="17"/>
  <c r="U851" i="17"/>
  <c r="U850" i="17"/>
  <c r="U849" i="17"/>
  <c r="U848" i="17"/>
  <c r="U847" i="17"/>
  <c r="U846" i="17"/>
  <c r="U845" i="17"/>
  <c r="U844" i="17"/>
  <c r="U843" i="17"/>
  <c r="U842" i="17"/>
  <c r="U841" i="17"/>
  <c r="U840" i="17"/>
  <c r="U839" i="17"/>
  <c r="U838" i="17"/>
  <c r="U837" i="17"/>
  <c r="U836" i="17"/>
  <c r="U835" i="17"/>
  <c r="U834" i="17"/>
  <c r="U833" i="17"/>
  <c r="U832" i="17"/>
  <c r="U831" i="17"/>
  <c r="U830" i="17"/>
  <c r="U829" i="17"/>
  <c r="U828" i="17"/>
  <c r="U827" i="17"/>
  <c r="U826" i="17"/>
  <c r="U825" i="17"/>
  <c r="U824" i="17"/>
  <c r="U823" i="17"/>
  <c r="U822" i="17"/>
  <c r="U821" i="17"/>
  <c r="U820" i="17"/>
  <c r="U819" i="17"/>
  <c r="U818" i="17"/>
  <c r="U817" i="17"/>
  <c r="U816" i="17"/>
  <c r="U815" i="17"/>
  <c r="U814" i="17"/>
  <c r="U813" i="17"/>
  <c r="U812" i="17"/>
  <c r="U811" i="17"/>
  <c r="U810" i="17"/>
  <c r="U809" i="17"/>
  <c r="U808" i="17"/>
  <c r="U807" i="17"/>
  <c r="U806" i="17"/>
  <c r="U805" i="17"/>
  <c r="U804" i="17"/>
  <c r="U803" i="17"/>
  <c r="U802" i="17"/>
  <c r="U801" i="17"/>
  <c r="U800" i="17"/>
  <c r="U799" i="17"/>
  <c r="U798" i="17"/>
  <c r="U797" i="17"/>
  <c r="U796" i="17"/>
  <c r="U795" i="17"/>
  <c r="U794" i="17"/>
  <c r="U793" i="17"/>
  <c r="U792" i="17"/>
  <c r="U791" i="17"/>
  <c r="U790" i="17"/>
  <c r="U789" i="17"/>
  <c r="U788" i="17"/>
  <c r="U787" i="17"/>
  <c r="U786" i="17"/>
  <c r="U785" i="17"/>
  <c r="U784" i="17"/>
  <c r="U783" i="17"/>
  <c r="U782" i="17"/>
  <c r="U781" i="17"/>
  <c r="U780" i="17"/>
  <c r="U779" i="17"/>
  <c r="U778" i="17"/>
  <c r="U777" i="17"/>
  <c r="U776" i="17"/>
  <c r="U775" i="17"/>
  <c r="U774" i="17"/>
  <c r="U773" i="17"/>
  <c r="U772" i="17"/>
  <c r="U771" i="17"/>
  <c r="U770" i="17"/>
  <c r="U769" i="17"/>
  <c r="U768" i="17"/>
  <c r="U767" i="17"/>
  <c r="U766" i="17"/>
  <c r="U765" i="17"/>
  <c r="U764" i="17"/>
  <c r="U763" i="17"/>
  <c r="U762" i="17"/>
  <c r="U761" i="17"/>
  <c r="U760" i="17"/>
  <c r="U759" i="17"/>
  <c r="U758" i="17"/>
  <c r="U757" i="17"/>
  <c r="U756" i="17"/>
  <c r="U755" i="17"/>
  <c r="U754" i="17"/>
  <c r="U753" i="17"/>
  <c r="U752" i="17"/>
  <c r="U751" i="17"/>
  <c r="U750" i="17"/>
  <c r="U749" i="17"/>
  <c r="U748" i="17"/>
  <c r="U747" i="17"/>
  <c r="U746" i="17"/>
  <c r="U745" i="17"/>
  <c r="U744" i="17"/>
  <c r="U743" i="17"/>
  <c r="U742" i="17"/>
  <c r="U741" i="17"/>
  <c r="U740" i="17"/>
  <c r="U739" i="17"/>
  <c r="U738" i="17"/>
  <c r="U737" i="17"/>
  <c r="U736" i="17"/>
  <c r="U735" i="17"/>
  <c r="U734" i="17"/>
  <c r="U733" i="17"/>
  <c r="U732" i="17"/>
  <c r="U731" i="17"/>
  <c r="U730" i="17"/>
  <c r="U729" i="17"/>
  <c r="U728" i="17"/>
  <c r="U727" i="17"/>
  <c r="U726" i="17"/>
  <c r="U725" i="17"/>
  <c r="U724" i="17"/>
  <c r="U723" i="17"/>
  <c r="U722" i="17"/>
  <c r="U721" i="17"/>
  <c r="U720" i="17"/>
  <c r="U719" i="17"/>
  <c r="U718" i="17"/>
  <c r="U717" i="17"/>
  <c r="U716" i="17"/>
  <c r="U715" i="17"/>
  <c r="U714" i="17"/>
  <c r="U713" i="17"/>
  <c r="U712" i="17"/>
  <c r="U711" i="17"/>
  <c r="U710" i="17"/>
  <c r="U709" i="17"/>
  <c r="U708" i="17"/>
  <c r="U707" i="17"/>
  <c r="U706" i="17"/>
  <c r="U705" i="17"/>
  <c r="U704" i="17"/>
  <c r="U703" i="17"/>
  <c r="U702" i="17"/>
  <c r="U701" i="17"/>
  <c r="U700" i="17"/>
  <c r="U699" i="17"/>
  <c r="U698" i="17"/>
  <c r="U697" i="17"/>
  <c r="U696" i="17"/>
  <c r="U695" i="17"/>
  <c r="U694" i="17"/>
  <c r="U693" i="17"/>
  <c r="U692" i="17"/>
  <c r="U691" i="17"/>
  <c r="U690" i="17"/>
  <c r="U689" i="17"/>
  <c r="U688" i="17"/>
  <c r="U687" i="17"/>
  <c r="U686" i="17"/>
  <c r="U685" i="17"/>
  <c r="U684" i="17"/>
  <c r="U683" i="17"/>
  <c r="U682" i="17"/>
  <c r="U681" i="17"/>
  <c r="U680" i="17"/>
  <c r="U679" i="17"/>
  <c r="U678" i="17"/>
  <c r="U677" i="17"/>
  <c r="U676" i="17"/>
  <c r="U675" i="17"/>
  <c r="U674" i="17"/>
  <c r="U673" i="17"/>
  <c r="U672" i="17"/>
  <c r="U671" i="17"/>
  <c r="U670" i="17"/>
  <c r="U669" i="17"/>
  <c r="U668" i="17"/>
  <c r="U667" i="17"/>
  <c r="U666" i="17"/>
  <c r="U665" i="17"/>
  <c r="U664" i="17"/>
  <c r="U663" i="17"/>
  <c r="U662" i="17"/>
  <c r="U661" i="17"/>
  <c r="U660" i="17"/>
  <c r="U659" i="17"/>
  <c r="U658" i="17"/>
  <c r="U657" i="17"/>
  <c r="U656" i="17"/>
  <c r="U655" i="17"/>
  <c r="U654" i="17"/>
  <c r="U653" i="17"/>
  <c r="U652" i="17"/>
  <c r="U651" i="17"/>
  <c r="U650" i="17"/>
  <c r="U649" i="17"/>
  <c r="U648" i="17"/>
  <c r="U647" i="17"/>
  <c r="U646" i="17"/>
  <c r="U645" i="17"/>
  <c r="U644" i="17"/>
  <c r="U643" i="17"/>
  <c r="U642" i="17"/>
  <c r="U641" i="17"/>
  <c r="U640" i="17"/>
  <c r="U639" i="17"/>
  <c r="U638" i="17"/>
  <c r="U637" i="17"/>
  <c r="U636" i="17"/>
  <c r="U635" i="17"/>
  <c r="U634" i="17"/>
  <c r="U633" i="17"/>
  <c r="U632" i="17"/>
  <c r="U631" i="17"/>
  <c r="U630" i="17"/>
  <c r="U629" i="17"/>
  <c r="U628" i="17"/>
  <c r="U627" i="17"/>
  <c r="U626" i="17"/>
  <c r="U625" i="17"/>
  <c r="U624" i="17"/>
  <c r="U623" i="17"/>
  <c r="U622" i="17"/>
  <c r="U621" i="17"/>
  <c r="U620" i="17"/>
  <c r="U619" i="17"/>
  <c r="U618" i="17"/>
  <c r="U617" i="17"/>
  <c r="U616" i="17"/>
  <c r="U615" i="17"/>
  <c r="U614" i="17"/>
  <c r="U613" i="17"/>
  <c r="U612" i="17"/>
  <c r="U611" i="17"/>
  <c r="U610" i="17"/>
  <c r="U609" i="17"/>
  <c r="U608" i="17"/>
  <c r="U607" i="17"/>
  <c r="U606" i="17"/>
  <c r="U605" i="17"/>
  <c r="U604" i="17"/>
  <c r="U603" i="17"/>
  <c r="U602" i="17"/>
  <c r="U601" i="17"/>
  <c r="U600" i="17"/>
  <c r="U599" i="17"/>
  <c r="U598" i="17"/>
  <c r="U597" i="17"/>
  <c r="U596" i="17"/>
  <c r="U595" i="17"/>
  <c r="U594" i="17"/>
  <c r="U593" i="17"/>
  <c r="U592" i="17"/>
  <c r="U591" i="17"/>
  <c r="U590" i="17"/>
  <c r="U589" i="17"/>
  <c r="U588" i="17"/>
  <c r="U587" i="17"/>
  <c r="U586" i="17"/>
  <c r="U585" i="17"/>
  <c r="U584" i="17"/>
  <c r="U583" i="17"/>
  <c r="U582" i="17"/>
  <c r="U581" i="17"/>
  <c r="U580" i="17"/>
  <c r="U579" i="17"/>
  <c r="U578" i="17"/>
  <c r="U577" i="17"/>
  <c r="U576" i="17"/>
  <c r="U575" i="17"/>
  <c r="U574" i="17"/>
  <c r="U573" i="17"/>
  <c r="U572" i="17"/>
  <c r="U571" i="17"/>
  <c r="U570" i="17"/>
  <c r="U569" i="17"/>
  <c r="U568" i="17"/>
  <c r="U567" i="17"/>
  <c r="U566" i="17"/>
  <c r="U565" i="17"/>
  <c r="U564" i="17"/>
  <c r="U563" i="17"/>
  <c r="U562" i="17"/>
  <c r="U561" i="17"/>
  <c r="U560" i="17"/>
  <c r="U559" i="17"/>
  <c r="U558" i="17"/>
  <c r="U557" i="17"/>
  <c r="U556" i="17"/>
  <c r="U555" i="17"/>
  <c r="U554" i="17"/>
  <c r="U553" i="17"/>
  <c r="U552" i="17"/>
  <c r="U551" i="17"/>
  <c r="U550" i="17"/>
  <c r="U549" i="17"/>
  <c r="U548" i="17"/>
  <c r="U547" i="17"/>
  <c r="U546" i="17"/>
  <c r="U545" i="17"/>
  <c r="U544" i="17"/>
  <c r="U543" i="17"/>
  <c r="U542" i="17"/>
  <c r="U541" i="17"/>
  <c r="U540" i="17"/>
  <c r="U539" i="17"/>
  <c r="U538" i="17"/>
  <c r="U537" i="17"/>
  <c r="U536" i="17"/>
  <c r="U535" i="17"/>
  <c r="U534" i="17"/>
  <c r="U533" i="17"/>
  <c r="U532" i="17"/>
  <c r="U531" i="17"/>
  <c r="U530" i="17"/>
  <c r="U529" i="17"/>
  <c r="U528" i="17"/>
  <c r="U527" i="17"/>
  <c r="U526" i="17"/>
  <c r="U525" i="17"/>
  <c r="U524" i="17"/>
  <c r="U523" i="17"/>
  <c r="U522" i="17"/>
  <c r="U521" i="17"/>
  <c r="U520" i="17"/>
  <c r="U519" i="17"/>
  <c r="U518" i="17"/>
  <c r="U517" i="17"/>
  <c r="U516" i="17"/>
  <c r="U515" i="17"/>
  <c r="U514" i="17"/>
  <c r="U513" i="17"/>
  <c r="U512" i="17"/>
  <c r="U511" i="17"/>
  <c r="U510" i="17"/>
  <c r="U509" i="17"/>
  <c r="U508" i="17"/>
  <c r="U507" i="17"/>
  <c r="U506" i="17"/>
  <c r="U505" i="17"/>
  <c r="U504" i="17"/>
  <c r="U503" i="17"/>
  <c r="U502" i="17"/>
  <c r="U501" i="17"/>
  <c r="U500" i="17"/>
  <c r="U499" i="17"/>
  <c r="U498" i="17"/>
  <c r="U497" i="17"/>
  <c r="U496" i="17"/>
  <c r="U495" i="17"/>
  <c r="U494" i="17"/>
  <c r="U493" i="17"/>
  <c r="U492" i="17"/>
  <c r="U491" i="17"/>
  <c r="U490" i="17"/>
  <c r="U489" i="17"/>
  <c r="U488" i="17"/>
  <c r="U487" i="17"/>
  <c r="U486" i="17"/>
  <c r="U485" i="17"/>
  <c r="U484" i="17"/>
  <c r="U483" i="17"/>
  <c r="U482" i="17"/>
  <c r="U481" i="17"/>
  <c r="U480" i="17"/>
  <c r="U479" i="17"/>
  <c r="U478" i="17"/>
  <c r="U477" i="17"/>
  <c r="U476" i="17"/>
  <c r="U475" i="17"/>
  <c r="U474" i="17"/>
  <c r="U473" i="17"/>
  <c r="U472" i="17"/>
  <c r="U471" i="17"/>
  <c r="U470" i="17"/>
  <c r="U469" i="17"/>
  <c r="U468" i="17"/>
  <c r="U467" i="17"/>
  <c r="U466" i="17"/>
  <c r="U465" i="17"/>
  <c r="U464" i="17"/>
  <c r="U463" i="17"/>
  <c r="U462" i="17"/>
  <c r="U461" i="17"/>
  <c r="U460" i="17"/>
  <c r="U459" i="17"/>
  <c r="U458" i="17"/>
  <c r="U457" i="17"/>
  <c r="U456" i="17"/>
  <c r="U455" i="17"/>
  <c r="U454" i="17"/>
  <c r="U453" i="17"/>
  <c r="U452" i="17"/>
  <c r="U451" i="17"/>
  <c r="U450" i="17"/>
  <c r="U449" i="17"/>
  <c r="U448" i="17"/>
  <c r="U447" i="17"/>
  <c r="U446" i="17"/>
  <c r="U445" i="17"/>
  <c r="U444" i="17"/>
  <c r="U443" i="17"/>
  <c r="U442" i="17"/>
  <c r="U441" i="17"/>
  <c r="U440" i="17"/>
  <c r="U439" i="17"/>
  <c r="U438" i="17"/>
  <c r="U437" i="17"/>
  <c r="U436" i="17"/>
  <c r="U435" i="17"/>
  <c r="U434" i="17"/>
  <c r="U433" i="17"/>
  <c r="U432" i="17"/>
  <c r="U431" i="17"/>
  <c r="U430" i="17"/>
  <c r="U429" i="17"/>
  <c r="U428" i="17"/>
  <c r="U427" i="17"/>
  <c r="U426" i="17"/>
  <c r="U425" i="17"/>
  <c r="U424" i="17"/>
  <c r="U423" i="17"/>
  <c r="U422" i="17"/>
  <c r="U421" i="17"/>
  <c r="U420" i="17"/>
  <c r="U419" i="17"/>
  <c r="U418" i="17"/>
  <c r="U417" i="17"/>
  <c r="U416" i="17"/>
  <c r="U415" i="17"/>
  <c r="U414" i="17"/>
  <c r="U413" i="17"/>
  <c r="U412" i="17"/>
  <c r="U411" i="17"/>
  <c r="U410" i="17"/>
  <c r="U409" i="17"/>
  <c r="U408" i="17"/>
  <c r="U407" i="17"/>
  <c r="U406" i="17"/>
  <c r="U405" i="17"/>
  <c r="U404" i="17"/>
  <c r="U403" i="17"/>
  <c r="U402" i="17"/>
  <c r="U401" i="17"/>
  <c r="U400" i="17"/>
  <c r="U399" i="17"/>
  <c r="U398" i="17"/>
  <c r="U397" i="17"/>
  <c r="U396" i="17"/>
  <c r="U395" i="17"/>
  <c r="U394" i="17"/>
  <c r="U393" i="17"/>
  <c r="U392" i="17"/>
  <c r="U391" i="17"/>
  <c r="U390" i="17"/>
  <c r="U389" i="17"/>
  <c r="U388" i="17"/>
  <c r="U387" i="17"/>
  <c r="U386" i="17"/>
  <c r="U385" i="17"/>
  <c r="U384" i="17"/>
  <c r="U383" i="17"/>
  <c r="U382" i="17"/>
  <c r="U381" i="17"/>
  <c r="U380" i="17"/>
  <c r="U379" i="17"/>
  <c r="U378" i="17"/>
  <c r="U377" i="17"/>
  <c r="U376" i="17"/>
  <c r="U375" i="17"/>
  <c r="U374" i="17"/>
  <c r="U373" i="17"/>
  <c r="U372" i="17"/>
  <c r="U371" i="17"/>
  <c r="U370" i="17"/>
  <c r="U369" i="17"/>
  <c r="U368" i="17"/>
  <c r="U367" i="17"/>
  <c r="U366" i="17"/>
  <c r="U365" i="17"/>
  <c r="U364" i="17"/>
  <c r="U363" i="17"/>
  <c r="U362" i="17"/>
  <c r="U361" i="17"/>
  <c r="U360" i="17"/>
  <c r="U359" i="17"/>
  <c r="U358" i="17"/>
  <c r="U357" i="17"/>
  <c r="U356" i="17"/>
  <c r="U355" i="17"/>
  <c r="U354" i="17"/>
  <c r="U353" i="17"/>
  <c r="U352" i="17"/>
  <c r="U351" i="17"/>
  <c r="U350" i="17"/>
  <c r="U349" i="17"/>
  <c r="U348" i="17"/>
  <c r="U347" i="17"/>
  <c r="U346" i="17"/>
  <c r="U345" i="17"/>
  <c r="U344" i="17"/>
  <c r="U343" i="17"/>
  <c r="U342" i="17"/>
  <c r="U341" i="17"/>
  <c r="U340" i="17"/>
  <c r="U339" i="17"/>
  <c r="U338" i="17"/>
  <c r="U337" i="17"/>
  <c r="U336" i="17"/>
  <c r="U335" i="17"/>
  <c r="U334" i="17"/>
  <c r="U333" i="17"/>
  <c r="U332" i="17"/>
  <c r="U331" i="17"/>
  <c r="U330" i="17"/>
  <c r="U329" i="17"/>
  <c r="U328" i="17"/>
  <c r="U327" i="17"/>
  <c r="U326" i="17"/>
  <c r="U325" i="17"/>
  <c r="U324" i="17"/>
  <c r="U323" i="17"/>
  <c r="U322" i="17"/>
  <c r="U321" i="17"/>
  <c r="U320" i="17"/>
  <c r="U319" i="17"/>
  <c r="U318" i="17"/>
  <c r="U317" i="17"/>
  <c r="U316" i="17"/>
  <c r="U315" i="17"/>
  <c r="U314" i="17"/>
  <c r="U313" i="17"/>
  <c r="U312" i="17"/>
  <c r="U311" i="17"/>
  <c r="U310" i="17"/>
  <c r="U309" i="17"/>
  <c r="U308" i="17"/>
  <c r="U307" i="17"/>
  <c r="U306" i="17"/>
  <c r="U305" i="17"/>
  <c r="U304" i="17"/>
  <c r="U303" i="17"/>
  <c r="U302" i="17"/>
  <c r="U301" i="17"/>
  <c r="U300" i="17"/>
  <c r="U299" i="17"/>
  <c r="U298" i="17"/>
  <c r="U297" i="17"/>
  <c r="U296" i="17"/>
  <c r="U295" i="17"/>
  <c r="U294" i="17"/>
  <c r="U293" i="17"/>
  <c r="U292" i="17"/>
  <c r="U291" i="17"/>
  <c r="U290" i="17"/>
  <c r="U289" i="17"/>
  <c r="U288" i="17"/>
  <c r="U287" i="17"/>
  <c r="U286" i="17"/>
  <c r="U285" i="17"/>
  <c r="U284" i="17"/>
  <c r="U283" i="17"/>
  <c r="U282" i="17"/>
  <c r="U281" i="17"/>
  <c r="U280" i="17"/>
  <c r="U279" i="17"/>
  <c r="U278" i="17"/>
  <c r="U277" i="17"/>
  <c r="U276" i="17"/>
  <c r="U275" i="17"/>
  <c r="U274" i="17"/>
  <c r="U273" i="17"/>
  <c r="U272" i="17"/>
  <c r="U271" i="17"/>
  <c r="U270" i="17"/>
  <c r="U269" i="17"/>
  <c r="U268" i="17"/>
  <c r="U267" i="17"/>
  <c r="U266" i="17"/>
  <c r="U265" i="17"/>
  <c r="U264" i="17"/>
  <c r="U263" i="17"/>
  <c r="U262" i="17"/>
  <c r="U261" i="17"/>
  <c r="U260" i="17"/>
  <c r="U259" i="17"/>
  <c r="U258" i="17"/>
  <c r="U257" i="17"/>
  <c r="U256" i="17"/>
  <c r="U255" i="17"/>
  <c r="U254" i="17"/>
  <c r="U253" i="17"/>
  <c r="U252" i="17"/>
  <c r="U251" i="17"/>
  <c r="U250" i="17"/>
  <c r="U249" i="17"/>
  <c r="U248" i="17"/>
  <c r="U247" i="17"/>
  <c r="U246" i="17"/>
  <c r="U245" i="17"/>
  <c r="U244" i="17"/>
  <c r="U243" i="17"/>
  <c r="U242" i="17"/>
  <c r="U241" i="17"/>
  <c r="U240" i="17"/>
  <c r="U239" i="17"/>
  <c r="U238" i="17"/>
  <c r="U237" i="17"/>
  <c r="U236" i="17"/>
  <c r="U235" i="17"/>
  <c r="U234" i="17"/>
  <c r="U233" i="17"/>
  <c r="U232" i="17"/>
  <c r="U231" i="17"/>
  <c r="U230" i="17"/>
  <c r="U229" i="17"/>
  <c r="U228" i="17"/>
  <c r="U227" i="17"/>
  <c r="U226" i="17"/>
  <c r="U225" i="17"/>
  <c r="U224" i="17"/>
  <c r="U223" i="17"/>
  <c r="U222" i="17"/>
  <c r="U221" i="17"/>
  <c r="U220" i="17"/>
  <c r="U219" i="17"/>
  <c r="U218" i="17"/>
  <c r="U217" i="17"/>
  <c r="U216" i="17"/>
  <c r="U215" i="17"/>
  <c r="U214" i="17"/>
  <c r="U213" i="17"/>
  <c r="U212" i="17"/>
  <c r="U211" i="17"/>
  <c r="U210" i="17"/>
  <c r="U209" i="17"/>
  <c r="U208" i="17"/>
  <c r="U207" i="17"/>
  <c r="U206" i="17"/>
  <c r="U205" i="17"/>
  <c r="U204" i="17"/>
  <c r="U203" i="17"/>
  <c r="U202" i="17"/>
  <c r="U201" i="17"/>
  <c r="U200" i="17"/>
  <c r="U199" i="17"/>
  <c r="U198" i="17"/>
  <c r="U197" i="17"/>
  <c r="U196" i="17"/>
  <c r="U195" i="17"/>
  <c r="U194" i="17"/>
  <c r="U193" i="17"/>
  <c r="U192" i="17"/>
  <c r="U191" i="17"/>
  <c r="U190" i="17"/>
  <c r="U189" i="17"/>
  <c r="U188" i="17"/>
  <c r="U187" i="17"/>
  <c r="U186" i="17"/>
  <c r="U185" i="17"/>
  <c r="U184" i="17"/>
  <c r="U183" i="17"/>
  <c r="U182" i="17"/>
  <c r="U181" i="17"/>
  <c r="U180" i="17"/>
  <c r="U179" i="17"/>
  <c r="U178" i="17"/>
  <c r="U177" i="17"/>
  <c r="U176" i="17"/>
  <c r="U175" i="17"/>
  <c r="U174" i="17"/>
  <c r="U173" i="17"/>
  <c r="U172" i="17"/>
  <c r="U171" i="17"/>
  <c r="U170" i="17"/>
  <c r="U169" i="17"/>
  <c r="U168" i="17"/>
  <c r="U167" i="17"/>
  <c r="U166" i="17"/>
  <c r="U165" i="17"/>
  <c r="U164" i="17"/>
  <c r="U163" i="17"/>
  <c r="U162" i="17"/>
  <c r="U161" i="17"/>
  <c r="U160" i="17"/>
  <c r="U159" i="17"/>
  <c r="U158" i="17"/>
  <c r="U157" i="17"/>
  <c r="U156" i="17"/>
  <c r="U155" i="17"/>
  <c r="U154" i="17"/>
  <c r="U153" i="17"/>
  <c r="U152" i="17"/>
  <c r="U151" i="17"/>
  <c r="U150" i="17"/>
  <c r="U149" i="17"/>
  <c r="U148" i="17"/>
  <c r="U147" i="17"/>
  <c r="U146" i="17"/>
  <c r="U145" i="17"/>
  <c r="U144" i="17"/>
  <c r="U143" i="17"/>
  <c r="U142" i="17"/>
  <c r="U141" i="17"/>
  <c r="U140" i="17"/>
  <c r="U139" i="17"/>
  <c r="U138" i="17"/>
  <c r="U137" i="17"/>
  <c r="U136" i="17"/>
  <c r="U135" i="17"/>
  <c r="U134" i="17"/>
  <c r="U133" i="17"/>
  <c r="U132" i="17"/>
  <c r="U131" i="17"/>
  <c r="U130" i="17"/>
  <c r="U129" i="17"/>
  <c r="U128" i="17"/>
  <c r="U127" i="17"/>
  <c r="U126" i="17"/>
  <c r="U125" i="17"/>
  <c r="U124" i="17"/>
  <c r="U123" i="17"/>
  <c r="U122" i="17"/>
  <c r="U121" i="17"/>
  <c r="U120" i="17"/>
  <c r="U119" i="17"/>
  <c r="U118" i="17"/>
  <c r="U117" i="17"/>
  <c r="U116" i="17"/>
  <c r="U115" i="17"/>
  <c r="U114" i="17"/>
  <c r="U113" i="17"/>
  <c r="U112" i="17"/>
  <c r="U111" i="17"/>
  <c r="U110" i="17"/>
  <c r="U109" i="17"/>
  <c r="U108" i="17"/>
  <c r="U107" i="17"/>
  <c r="U106" i="17"/>
  <c r="U105" i="17"/>
  <c r="U104" i="17"/>
  <c r="U103" i="17"/>
  <c r="U102" i="17"/>
  <c r="U101" i="17"/>
  <c r="U100" i="17"/>
  <c r="U99" i="17"/>
  <c r="U98" i="17"/>
  <c r="U97" i="17"/>
  <c r="U96" i="17"/>
  <c r="U95" i="17"/>
  <c r="U94" i="17"/>
  <c r="U93" i="17"/>
  <c r="U92" i="17"/>
  <c r="U91" i="17"/>
  <c r="U90" i="17"/>
  <c r="U89" i="17"/>
  <c r="U88" i="17"/>
  <c r="U87" i="17"/>
  <c r="U86" i="17"/>
  <c r="U85" i="17"/>
  <c r="U84" i="17"/>
  <c r="U83" i="17"/>
  <c r="U82" i="17"/>
  <c r="U81" i="17"/>
  <c r="U80" i="17"/>
  <c r="U79" i="17"/>
  <c r="U78" i="17"/>
  <c r="U77" i="17"/>
  <c r="U76" i="17"/>
  <c r="U75" i="17"/>
  <c r="U74" i="17"/>
  <c r="U73" i="17"/>
  <c r="U72" i="17"/>
  <c r="U71" i="17"/>
  <c r="U70" i="17"/>
  <c r="U69" i="17"/>
  <c r="U68" i="17"/>
  <c r="U67" i="17"/>
  <c r="U66" i="17"/>
  <c r="U65" i="17"/>
  <c r="U64" i="17"/>
  <c r="U63" i="17"/>
  <c r="U62" i="17"/>
  <c r="U61" i="17"/>
  <c r="U60" i="17"/>
  <c r="U59" i="17"/>
  <c r="U58" i="17"/>
  <c r="U57" i="17"/>
  <c r="U56" i="17"/>
  <c r="U55" i="17"/>
  <c r="U54" i="17"/>
  <c r="U53" i="17"/>
  <c r="U52" i="17"/>
  <c r="U51" i="17"/>
  <c r="U50" i="17"/>
  <c r="U49" i="17"/>
  <c r="U48" i="17"/>
  <c r="U47" i="17"/>
  <c r="U46" i="17"/>
  <c r="U45" i="17"/>
  <c r="U44" i="17"/>
  <c r="U43" i="17"/>
  <c r="U42" i="17"/>
  <c r="U41" i="17"/>
  <c r="U40" i="17"/>
  <c r="U39" i="17"/>
  <c r="U38" i="17"/>
  <c r="U37" i="17"/>
  <c r="U36" i="17"/>
  <c r="U35" i="17"/>
  <c r="U34" i="17"/>
  <c r="U33" i="17"/>
  <c r="U32" i="17"/>
  <c r="U31" i="17"/>
  <c r="U30" i="17"/>
  <c r="U29" i="17"/>
  <c r="U28" i="17"/>
  <c r="U27" i="17"/>
  <c r="U26" i="17"/>
  <c r="U25" i="17"/>
  <c r="U24" i="17"/>
  <c r="U23" i="17"/>
  <c r="U22" i="17"/>
  <c r="U21" i="17"/>
  <c r="U20" i="17"/>
  <c r="U19" i="17"/>
  <c r="U18" i="17"/>
  <c r="U17" i="17"/>
  <c r="U16" i="17"/>
  <c r="U15" i="17"/>
  <c r="U14" i="17"/>
  <c r="U13" i="17"/>
  <c r="U12" i="17"/>
  <c r="B2" i="13" l="1"/>
  <c r="G2" i="16" l="1"/>
  <c r="G3" i="16"/>
  <c r="G4" i="16"/>
  <c r="I268" i="14" s="1"/>
  <c r="G268" i="14"/>
  <c r="F268" i="14"/>
  <c r="E268" i="14"/>
  <c r="D268" i="14"/>
  <c r="G267" i="14"/>
  <c r="F267" i="14"/>
  <c r="E267" i="14"/>
  <c r="D267" i="14"/>
  <c r="G266" i="14"/>
  <c r="F266" i="14"/>
  <c r="E266" i="14"/>
  <c r="D266" i="14"/>
  <c r="G265" i="14"/>
  <c r="F265" i="14"/>
  <c r="E265" i="14"/>
  <c r="D265" i="14"/>
  <c r="G264" i="14"/>
  <c r="F264" i="14"/>
  <c r="E264" i="14"/>
  <c r="D264" i="14"/>
  <c r="G263" i="14"/>
  <c r="F263" i="14"/>
  <c r="E263" i="14"/>
  <c r="D263" i="14"/>
  <c r="G262" i="14"/>
  <c r="F262" i="14"/>
  <c r="E262" i="14"/>
  <c r="D262" i="14"/>
  <c r="G261" i="14"/>
  <c r="F261" i="14"/>
  <c r="E261" i="14"/>
  <c r="D261" i="14"/>
  <c r="G260" i="14"/>
  <c r="F260" i="14"/>
  <c r="E260" i="14"/>
  <c r="D260" i="14"/>
  <c r="G259" i="14"/>
  <c r="F259" i="14"/>
  <c r="E259" i="14"/>
  <c r="D259" i="14"/>
  <c r="G258" i="14"/>
  <c r="F258" i="14"/>
  <c r="E258" i="14"/>
  <c r="D258" i="14"/>
  <c r="G257" i="14"/>
  <c r="F257" i="14"/>
  <c r="E257" i="14"/>
  <c r="D257" i="14"/>
  <c r="G256" i="14"/>
  <c r="F256" i="14"/>
  <c r="E256" i="14"/>
  <c r="D256" i="14"/>
  <c r="G255" i="14"/>
  <c r="F255" i="14"/>
  <c r="E255" i="14"/>
  <c r="D255" i="14"/>
  <c r="G254" i="14"/>
  <c r="F254" i="14"/>
  <c r="E254" i="14"/>
  <c r="D254" i="14"/>
  <c r="G253" i="14"/>
  <c r="F253" i="14"/>
  <c r="E253" i="14"/>
  <c r="D253" i="14"/>
  <c r="G252" i="14"/>
  <c r="F252" i="14"/>
  <c r="E252" i="14"/>
  <c r="D252" i="14"/>
  <c r="G251" i="14"/>
  <c r="F251" i="14"/>
  <c r="E251" i="14"/>
  <c r="D251" i="14"/>
  <c r="G250" i="14"/>
  <c r="F250" i="14"/>
  <c r="E250" i="14"/>
  <c r="D250" i="14"/>
  <c r="G249" i="14"/>
  <c r="F249" i="14"/>
  <c r="E249" i="14"/>
  <c r="D249" i="14"/>
  <c r="G248" i="14"/>
  <c r="F248" i="14"/>
  <c r="E248" i="14"/>
  <c r="D248" i="14"/>
  <c r="G247" i="14"/>
  <c r="F247" i="14"/>
  <c r="E247" i="14"/>
  <c r="D247" i="14"/>
  <c r="G246" i="14"/>
  <c r="F246" i="14"/>
  <c r="E246" i="14"/>
  <c r="D246" i="14"/>
  <c r="G245" i="14"/>
  <c r="F245" i="14"/>
  <c r="E245" i="14"/>
  <c r="D245" i="14"/>
  <c r="G244" i="14"/>
  <c r="F244" i="14"/>
  <c r="E244" i="14"/>
  <c r="D244" i="14"/>
  <c r="G243" i="14"/>
  <c r="F243" i="14"/>
  <c r="E243" i="14"/>
  <c r="D243" i="14"/>
  <c r="G242" i="14"/>
  <c r="F242" i="14"/>
  <c r="E242" i="14"/>
  <c r="D242" i="14"/>
  <c r="G241" i="14"/>
  <c r="F241" i="14"/>
  <c r="E241" i="14"/>
  <c r="D241" i="14"/>
  <c r="G240" i="14"/>
  <c r="F240" i="14"/>
  <c r="E240" i="14"/>
  <c r="D240" i="14"/>
  <c r="G239" i="14"/>
  <c r="F239" i="14"/>
  <c r="E239" i="14"/>
  <c r="D239" i="14"/>
  <c r="G238" i="14"/>
  <c r="F238" i="14"/>
  <c r="E238" i="14"/>
  <c r="D238" i="14"/>
  <c r="G237" i="14"/>
  <c r="F237" i="14"/>
  <c r="E237" i="14"/>
  <c r="D237" i="14"/>
  <c r="G236" i="14"/>
  <c r="F236" i="14"/>
  <c r="E236" i="14"/>
  <c r="D236" i="14"/>
  <c r="G235" i="14"/>
  <c r="F235" i="14"/>
  <c r="E235" i="14"/>
  <c r="D235" i="14"/>
  <c r="G234" i="14"/>
  <c r="F234" i="14"/>
  <c r="E234" i="14"/>
  <c r="D234" i="14"/>
  <c r="G233" i="14"/>
  <c r="F233" i="14"/>
  <c r="E233" i="14"/>
  <c r="D233" i="14"/>
  <c r="G232" i="14"/>
  <c r="F232" i="14"/>
  <c r="E232" i="14"/>
  <c r="D232" i="14"/>
  <c r="G231" i="14"/>
  <c r="F231" i="14"/>
  <c r="E231" i="14"/>
  <c r="D231" i="14"/>
  <c r="G230" i="14"/>
  <c r="F230" i="14"/>
  <c r="E230" i="14"/>
  <c r="D230" i="14"/>
  <c r="G229" i="14"/>
  <c r="F229" i="14"/>
  <c r="E229" i="14"/>
  <c r="D229" i="14"/>
  <c r="G228" i="14"/>
  <c r="F228" i="14"/>
  <c r="E228" i="14"/>
  <c r="D228" i="14"/>
  <c r="G227" i="14"/>
  <c r="F227" i="14"/>
  <c r="E227" i="14"/>
  <c r="D227" i="14"/>
  <c r="G226" i="14"/>
  <c r="F226" i="14"/>
  <c r="E226" i="14"/>
  <c r="D226" i="14"/>
  <c r="G225" i="14"/>
  <c r="F225" i="14"/>
  <c r="E225" i="14"/>
  <c r="D225" i="14"/>
  <c r="G224" i="14"/>
  <c r="F224" i="14"/>
  <c r="E224" i="14"/>
  <c r="D224" i="14"/>
  <c r="G223" i="14"/>
  <c r="F223" i="14"/>
  <c r="E223" i="14"/>
  <c r="D223" i="14"/>
  <c r="G222" i="14"/>
  <c r="F222" i="14"/>
  <c r="E222" i="14"/>
  <c r="D222" i="14"/>
  <c r="G221" i="14"/>
  <c r="F221" i="14"/>
  <c r="E221" i="14"/>
  <c r="D221" i="14"/>
  <c r="G220" i="14"/>
  <c r="F220" i="14"/>
  <c r="E220" i="14"/>
  <c r="D220" i="14"/>
  <c r="G219" i="14"/>
  <c r="F219" i="14"/>
  <c r="E219" i="14"/>
  <c r="D219" i="14"/>
  <c r="G218" i="14"/>
  <c r="F218" i="14"/>
  <c r="E218" i="14"/>
  <c r="D218" i="14"/>
  <c r="G217" i="14"/>
  <c r="F217" i="14"/>
  <c r="E217" i="14"/>
  <c r="D217" i="14"/>
  <c r="G216" i="14"/>
  <c r="F216" i="14"/>
  <c r="E216" i="14"/>
  <c r="D216" i="14"/>
  <c r="G215" i="14"/>
  <c r="F215" i="14"/>
  <c r="E215" i="14"/>
  <c r="D215" i="14"/>
  <c r="G214" i="14"/>
  <c r="F214" i="14"/>
  <c r="E214" i="14"/>
  <c r="D214" i="14"/>
  <c r="G213" i="14"/>
  <c r="F213" i="14"/>
  <c r="E213" i="14"/>
  <c r="D213" i="14"/>
  <c r="G212" i="14"/>
  <c r="F212" i="14"/>
  <c r="E212" i="14"/>
  <c r="D212" i="14"/>
  <c r="G211" i="14"/>
  <c r="F211" i="14"/>
  <c r="E211" i="14"/>
  <c r="D211" i="14"/>
  <c r="G210" i="14"/>
  <c r="F210" i="14"/>
  <c r="E210" i="14"/>
  <c r="D210" i="14"/>
  <c r="G209" i="14"/>
  <c r="F209" i="14"/>
  <c r="E209" i="14"/>
  <c r="D209" i="14"/>
  <c r="G208" i="14"/>
  <c r="F208" i="14"/>
  <c r="E208" i="14"/>
  <c r="D208" i="14"/>
  <c r="G207" i="14"/>
  <c r="F207" i="14"/>
  <c r="E207" i="14"/>
  <c r="D207" i="14"/>
  <c r="G206" i="14"/>
  <c r="F206" i="14"/>
  <c r="E206" i="14"/>
  <c r="D206" i="14"/>
  <c r="G205" i="14"/>
  <c r="F205" i="14"/>
  <c r="E205" i="14"/>
  <c r="D205" i="14"/>
  <c r="G204" i="14"/>
  <c r="F204" i="14"/>
  <c r="E204" i="14"/>
  <c r="D204" i="14"/>
  <c r="G203" i="14"/>
  <c r="F203" i="14"/>
  <c r="E203" i="14"/>
  <c r="D203" i="14"/>
  <c r="G202" i="14"/>
  <c r="F202" i="14"/>
  <c r="E202" i="14"/>
  <c r="D202" i="14"/>
  <c r="G201" i="14"/>
  <c r="F201" i="14"/>
  <c r="E201" i="14"/>
  <c r="D201" i="14"/>
  <c r="G200" i="14"/>
  <c r="F200" i="14"/>
  <c r="E200" i="14"/>
  <c r="D200" i="14"/>
  <c r="G199" i="14"/>
  <c r="F199" i="14"/>
  <c r="E199" i="14"/>
  <c r="D199" i="14"/>
  <c r="G198" i="14"/>
  <c r="F198" i="14"/>
  <c r="E198" i="14"/>
  <c r="D198" i="14"/>
  <c r="G197" i="14"/>
  <c r="F197" i="14"/>
  <c r="E197" i="14"/>
  <c r="D197" i="14"/>
  <c r="G196" i="14"/>
  <c r="F196" i="14"/>
  <c r="E196" i="14"/>
  <c r="D196" i="14"/>
  <c r="G195" i="14"/>
  <c r="F195" i="14"/>
  <c r="E195" i="14"/>
  <c r="D195" i="14"/>
  <c r="G194" i="14"/>
  <c r="F194" i="14"/>
  <c r="E194" i="14"/>
  <c r="D194" i="14"/>
  <c r="G193" i="14"/>
  <c r="F193" i="14"/>
  <c r="E193" i="14"/>
  <c r="D193" i="14"/>
  <c r="G192" i="14"/>
  <c r="F192" i="14"/>
  <c r="E192" i="14"/>
  <c r="D192" i="14"/>
  <c r="G191" i="14"/>
  <c r="F191" i="14"/>
  <c r="E191" i="14"/>
  <c r="D191" i="14"/>
  <c r="G190" i="14"/>
  <c r="F190" i="14"/>
  <c r="E190" i="14"/>
  <c r="D190" i="14"/>
  <c r="G189" i="14"/>
  <c r="F189" i="14"/>
  <c r="E189" i="14"/>
  <c r="D189" i="14"/>
  <c r="G188" i="14"/>
  <c r="F188" i="14"/>
  <c r="E188" i="14"/>
  <c r="D188" i="14"/>
  <c r="G187" i="14"/>
  <c r="F187" i="14"/>
  <c r="E187" i="14"/>
  <c r="D187" i="14"/>
  <c r="G186" i="14"/>
  <c r="F186" i="14"/>
  <c r="E186" i="14"/>
  <c r="D186" i="14"/>
  <c r="G185" i="14"/>
  <c r="F185" i="14"/>
  <c r="E185" i="14"/>
  <c r="D185" i="14"/>
  <c r="G184" i="14"/>
  <c r="F184" i="14"/>
  <c r="E184" i="14"/>
  <c r="D184" i="14"/>
  <c r="G183" i="14"/>
  <c r="F183" i="14"/>
  <c r="E183" i="14"/>
  <c r="D183" i="14"/>
  <c r="G182" i="14"/>
  <c r="F182" i="14"/>
  <c r="E182" i="14"/>
  <c r="D182" i="14"/>
  <c r="G181" i="14"/>
  <c r="F181" i="14"/>
  <c r="E181" i="14"/>
  <c r="D181" i="14"/>
  <c r="G180" i="14"/>
  <c r="F180" i="14"/>
  <c r="E180" i="14"/>
  <c r="D180" i="14"/>
  <c r="G179" i="14"/>
  <c r="F179" i="14"/>
  <c r="E179" i="14"/>
  <c r="D179" i="14"/>
  <c r="G178" i="14"/>
  <c r="F178" i="14"/>
  <c r="E178" i="14"/>
  <c r="D178" i="14"/>
  <c r="G177" i="14"/>
  <c r="F177" i="14"/>
  <c r="E177" i="14"/>
  <c r="D177" i="14"/>
  <c r="G176" i="14"/>
  <c r="F176" i="14"/>
  <c r="E176" i="14"/>
  <c r="D176" i="14"/>
  <c r="G175" i="14"/>
  <c r="F175" i="14"/>
  <c r="E175" i="14"/>
  <c r="D175" i="14"/>
  <c r="G174" i="14"/>
  <c r="F174" i="14"/>
  <c r="E174" i="14"/>
  <c r="D174" i="14"/>
  <c r="G173" i="14"/>
  <c r="F173" i="14"/>
  <c r="E173" i="14"/>
  <c r="D173" i="14"/>
  <c r="G172" i="14"/>
  <c r="F172" i="14"/>
  <c r="E172" i="14"/>
  <c r="D172" i="14"/>
  <c r="G171" i="14"/>
  <c r="F171" i="14"/>
  <c r="E171" i="14"/>
  <c r="D171" i="14"/>
  <c r="G170" i="14"/>
  <c r="F170" i="14"/>
  <c r="E170" i="14"/>
  <c r="D170" i="14"/>
  <c r="G169" i="14"/>
  <c r="F169" i="14"/>
  <c r="E169" i="14"/>
  <c r="D169" i="14"/>
  <c r="G168" i="14"/>
  <c r="F168" i="14"/>
  <c r="E168" i="14"/>
  <c r="D168" i="14"/>
  <c r="G167" i="14"/>
  <c r="F167" i="14"/>
  <c r="E167" i="14"/>
  <c r="D167" i="14"/>
  <c r="G166" i="14"/>
  <c r="F166" i="14"/>
  <c r="E166" i="14"/>
  <c r="D166" i="14"/>
  <c r="G165" i="14"/>
  <c r="F165" i="14"/>
  <c r="E165" i="14"/>
  <c r="D165" i="14"/>
  <c r="G164" i="14"/>
  <c r="F164" i="14"/>
  <c r="E164" i="14"/>
  <c r="D164" i="14"/>
  <c r="G163" i="14"/>
  <c r="F163" i="14"/>
  <c r="E163" i="14"/>
  <c r="D163" i="14"/>
  <c r="G162" i="14"/>
  <c r="F162" i="14"/>
  <c r="E162" i="14"/>
  <c r="D162" i="14"/>
  <c r="G161" i="14"/>
  <c r="F161" i="14"/>
  <c r="E161" i="14"/>
  <c r="D161" i="14"/>
  <c r="G160" i="14"/>
  <c r="F160" i="14"/>
  <c r="E160" i="14"/>
  <c r="D160" i="14"/>
  <c r="G159" i="14"/>
  <c r="F159" i="14"/>
  <c r="E159" i="14"/>
  <c r="D159" i="14"/>
  <c r="G158" i="14"/>
  <c r="F158" i="14"/>
  <c r="E158" i="14"/>
  <c r="D158" i="14"/>
  <c r="G157" i="14"/>
  <c r="F157" i="14"/>
  <c r="E157" i="14"/>
  <c r="D157" i="14"/>
  <c r="G156" i="14"/>
  <c r="F156" i="14"/>
  <c r="E156" i="14"/>
  <c r="D156" i="14"/>
  <c r="G155" i="14"/>
  <c r="F155" i="14"/>
  <c r="E155" i="14"/>
  <c r="D155" i="14"/>
  <c r="G154" i="14"/>
  <c r="F154" i="14"/>
  <c r="E154" i="14"/>
  <c r="D154" i="14"/>
  <c r="G153" i="14"/>
  <c r="F153" i="14"/>
  <c r="E153" i="14"/>
  <c r="D153" i="14"/>
  <c r="G152" i="14"/>
  <c r="F152" i="14"/>
  <c r="E152" i="14"/>
  <c r="D152" i="14"/>
  <c r="G151" i="14"/>
  <c r="F151" i="14"/>
  <c r="E151" i="14"/>
  <c r="D151" i="14"/>
  <c r="G150" i="14"/>
  <c r="F150" i="14"/>
  <c r="E150" i="14"/>
  <c r="D150" i="14"/>
  <c r="G149" i="14"/>
  <c r="F149" i="14"/>
  <c r="E149" i="14"/>
  <c r="D149" i="14"/>
  <c r="G148" i="14"/>
  <c r="F148" i="14"/>
  <c r="E148" i="14"/>
  <c r="D148" i="14"/>
  <c r="G147" i="14"/>
  <c r="F147" i="14"/>
  <c r="E147" i="14"/>
  <c r="D147" i="14"/>
  <c r="G146" i="14"/>
  <c r="F146" i="14"/>
  <c r="E146" i="14"/>
  <c r="D146" i="14"/>
  <c r="G145" i="14"/>
  <c r="F145" i="14"/>
  <c r="E145" i="14"/>
  <c r="D145" i="14"/>
  <c r="G144" i="14"/>
  <c r="F144" i="14"/>
  <c r="E144" i="14"/>
  <c r="D144" i="14"/>
  <c r="G143" i="14"/>
  <c r="F143" i="14"/>
  <c r="E143" i="14"/>
  <c r="D143" i="14"/>
  <c r="G142" i="14"/>
  <c r="F142" i="14"/>
  <c r="E142" i="14"/>
  <c r="D142" i="14"/>
  <c r="G141" i="14"/>
  <c r="F141" i="14"/>
  <c r="E141" i="14"/>
  <c r="D141" i="14"/>
  <c r="G140" i="14"/>
  <c r="F140" i="14"/>
  <c r="E140" i="14"/>
  <c r="D140" i="14"/>
  <c r="G139" i="14"/>
  <c r="F139" i="14"/>
  <c r="E139" i="14"/>
  <c r="D139" i="14"/>
  <c r="G138" i="14"/>
  <c r="F138" i="14"/>
  <c r="E138" i="14"/>
  <c r="D138" i="14"/>
  <c r="G137" i="14"/>
  <c r="F137" i="14"/>
  <c r="E137" i="14"/>
  <c r="D137" i="14"/>
  <c r="G136" i="14"/>
  <c r="F136" i="14"/>
  <c r="E136" i="14"/>
  <c r="D136" i="14"/>
  <c r="G135" i="14"/>
  <c r="F135" i="14"/>
  <c r="E135" i="14"/>
  <c r="D135" i="14"/>
  <c r="G134" i="14"/>
  <c r="F134" i="14"/>
  <c r="E134" i="14"/>
  <c r="D134" i="14"/>
  <c r="G133" i="14"/>
  <c r="F133" i="14"/>
  <c r="E133" i="14"/>
  <c r="D133" i="14"/>
  <c r="G132" i="14"/>
  <c r="F132" i="14"/>
  <c r="E132" i="14"/>
  <c r="D132" i="14"/>
  <c r="G131" i="14"/>
  <c r="F131" i="14"/>
  <c r="E131" i="14"/>
  <c r="D131" i="14"/>
  <c r="G130" i="14"/>
  <c r="F130" i="14"/>
  <c r="E130" i="14"/>
  <c r="D130" i="14"/>
  <c r="G129" i="14"/>
  <c r="F129" i="14"/>
  <c r="E129" i="14"/>
  <c r="D129" i="14"/>
  <c r="G128" i="14"/>
  <c r="F128" i="14"/>
  <c r="E128" i="14"/>
  <c r="D128" i="14"/>
  <c r="G127" i="14"/>
  <c r="F127" i="14"/>
  <c r="E127" i="14"/>
  <c r="D127" i="14"/>
  <c r="G126" i="14"/>
  <c r="F126" i="14"/>
  <c r="E126" i="14"/>
  <c r="D126" i="14"/>
  <c r="G125" i="14"/>
  <c r="F125" i="14"/>
  <c r="E125" i="14"/>
  <c r="D125" i="14"/>
  <c r="G124" i="14"/>
  <c r="F124" i="14"/>
  <c r="E124" i="14"/>
  <c r="D124" i="14"/>
  <c r="G123" i="14"/>
  <c r="F123" i="14"/>
  <c r="E123" i="14"/>
  <c r="D123" i="14"/>
  <c r="G122" i="14"/>
  <c r="F122" i="14"/>
  <c r="E122" i="14"/>
  <c r="D122" i="14"/>
  <c r="G121" i="14"/>
  <c r="F121" i="14"/>
  <c r="E121" i="14"/>
  <c r="D121" i="14"/>
  <c r="G120" i="14"/>
  <c r="F120" i="14"/>
  <c r="E120" i="14"/>
  <c r="D120" i="14"/>
  <c r="G119" i="14"/>
  <c r="F119" i="14"/>
  <c r="E119" i="14"/>
  <c r="D119" i="14"/>
  <c r="G118" i="14"/>
  <c r="F118" i="14"/>
  <c r="E118" i="14"/>
  <c r="D118" i="14"/>
  <c r="G117" i="14"/>
  <c r="F117" i="14"/>
  <c r="E117" i="14"/>
  <c r="D117" i="14"/>
  <c r="G116" i="14"/>
  <c r="F116" i="14"/>
  <c r="E116" i="14"/>
  <c r="D116" i="14"/>
  <c r="G115" i="14"/>
  <c r="F115" i="14"/>
  <c r="E115" i="14"/>
  <c r="D115" i="14"/>
  <c r="G114" i="14"/>
  <c r="F114" i="14"/>
  <c r="E114" i="14"/>
  <c r="D114" i="14"/>
  <c r="G113" i="14"/>
  <c r="F113" i="14"/>
  <c r="E113" i="14"/>
  <c r="D113" i="14"/>
  <c r="G112" i="14"/>
  <c r="F112" i="14"/>
  <c r="E112" i="14"/>
  <c r="D112" i="14"/>
  <c r="G111" i="14"/>
  <c r="F111" i="14"/>
  <c r="E111" i="14"/>
  <c r="D111" i="14"/>
  <c r="G110" i="14"/>
  <c r="F110" i="14"/>
  <c r="E110" i="14"/>
  <c r="D110" i="14"/>
  <c r="G109" i="14"/>
  <c r="F109" i="14"/>
  <c r="E109" i="14"/>
  <c r="D109" i="14"/>
  <c r="G108" i="14"/>
  <c r="F108" i="14"/>
  <c r="E108" i="14"/>
  <c r="D108" i="14"/>
  <c r="G107" i="14"/>
  <c r="F107" i="14"/>
  <c r="E107" i="14"/>
  <c r="D107" i="14"/>
  <c r="G106" i="14"/>
  <c r="F106" i="14"/>
  <c r="E106" i="14"/>
  <c r="D106" i="14"/>
  <c r="G105" i="14"/>
  <c r="F105" i="14"/>
  <c r="E105" i="14"/>
  <c r="D105" i="14"/>
  <c r="G104" i="14"/>
  <c r="F104" i="14"/>
  <c r="E104" i="14"/>
  <c r="D104" i="14"/>
  <c r="G103" i="14"/>
  <c r="F103" i="14"/>
  <c r="E103" i="14"/>
  <c r="D103" i="14"/>
  <c r="G102" i="14"/>
  <c r="F102" i="14"/>
  <c r="E102" i="14"/>
  <c r="D102" i="14"/>
  <c r="G101" i="14"/>
  <c r="F101" i="14"/>
  <c r="E101" i="14"/>
  <c r="D101" i="14"/>
  <c r="G100" i="14"/>
  <c r="F100" i="14"/>
  <c r="E100" i="14"/>
  <c r="D100" i="14"/>
  <c r="G99" i="14"/>
  <c r="F99" i="14"/>
  <c r="E99" i="14"/>
  <c r="D99" i="14"/>
  <c r="G98" i="14"/>
  <c r="F98" i="14"/>
  <c r="E98" i="14"/>
  <c r="D98" i="14"/>
  <c r="G97" i="14"/>
  <c r="F97" i="14"/>
  <c r="E97" i="14"/>
  <c r="D97" i="14"/>
  <c r="G96" i="14"/>
  <c r="F96" i="14"/>
  <c r="E96" i="14"/>
  <c r="D96" i="14"/>
  <c r="G95" i="14"/>
  <c r="F95" i="14"/>
  <c r="E95" i="14"/>
  <c r="D95" i="14"/>
  <c r="G94" i="14"/>
  <c r="F94" i="14"/>
  <c r="E94" i="14"/>
  <c r="D94" i="14"/>
  <c r="G93" i="14"/>
  <c r="F93" i="14"/>
  <c r="E93" i="14"/>
  <c r="D93" i="14"/>
  <c r="G92" i="14"/>
  <c r="F92" i="14"/>
  <c r="E92" i="14"/>
  <c r="D92" i="14"/>
  <c r="G91" i="14"/>
  <c r="F91" i="14"/>
  <c r="E91" i="14"/>
  <c r="D91" i="14"/>
  <c r="G90" i="14"/>
  <c r="F90" i="14"/>
  <c r="E90" i="14"/>
  <c r="D90" i="14"/>
  <c r="G89" i="14"/>
  <c r="F89" i="14"/>
  <c r="E89" i="14"/>
  <c r="D89" i="14"/>
  <c r="G88" i="14"/>
  <c r="F88" i="14"/>
  <c r="E88" i="14"/>
  <c r="D88" i="14"/>
  <c r="G87" i="14"/>
  <c r="F87" i="14"/>
  <c r="E87" i="14"/>
  <c r="D87" i="14"/>
  <c r="G86" i="14"/>
  <c r="F86" i="14"/>
  <c r="E86" i="14"/>
  <c r="D86" i="14"/>
  <c r="G85" i="14"/>
  <c r="F85" i="14"/>
  <c r="E85" i="14"/>
  <c r="D85" i="14"/>
  <c r="G84" i="14"/>
  <c r="F84" i="14"/>
  <c r="E84" i="14"/>
  <c r="D84" i="14"/>
  <c r="G83" i="14"/>
  <c r="F83" i="14"/>
  <c r="E83" i="14"/>
  <c r="D83" i="14"/>
  <c r="G82" i="14"/>
  <c r="F82" i="14"/>
  <c r="E82" i="14"/>
  <c r="D82" i="14"/>
  <c r="G81" i="14"/>
  <c r="F81" i="14"/>
  <c r="E81" i="14"/>
  <c r="D81" i="14"/>
  <c r="G80" i="14"/>
  <c r="F80" i="14"/>
  <c r="E80" i="14"/>
  <c r="D80" i="14"/>
  <c r="G79" i="14"/>
  <c r="F79" i="14"/>
  <c r="E79" i="14"/>
  <c r="D79" i="14"/>
  <c r="G78" i="14"/>
  <c r="F78" i="14"/>
  <c r="E78" i="14"/>
  <c r="D78" i="14"/>
  <c r="G77" i="14"/>
  <c r="F77" i="14"/>
  <c r="E77" i="14"/>
  <c r="D77" i="14"/>
  <c r="G76" i="14"/>
  <c r="F76" i="14"/>
  <c r="E76" i="14"/>
  <c r="D76" i="14"/>
  <c r="G75" i="14"/>
  <c r="F75" i="14"/>
  <c r="E75" i="14"/>
  <c r="D75" i="14"/>
  <c r="G74" i="14"/>
  <c r="F74" i="14"/>
  <c r="E74" i="14"/>
  <c r="D74" i="14"/>
  <c r="G73" i="14"/>
  <c r="F73" i="14"/>
  <c r="E73" i="14"/>
  <c r="D73" i="14"/>
  <c r="G72" i="14"/>
  <c r="F72" i="14"/>
  <c r="E72" i="14"/>
  <c r="D72" i="14"/>
  <c r="G71" i="14"/>
  <c r="F71" i="14"/>
  <c r="E71" i="14"/>
  <c r="D71" i="14"/>
  <c r="G70" i="14"/>
  <c r="F70" i="14"/>
  <c r="E70" i="14"/>
  <c r="D70" i="14"/>
  <c r="G69" i="14"/>
  <c r="F69" i="14"/>
  <c r="E69" i="14"/>
  <c r="D69" i="14"/>
  <c r="G68" i="14"/>
  <c r="F68" i="14"/>
  <c r="E68" i="14"/>
  <c r="D68" i="14"/>
  <c r="G67" i="14"/>
  <c r="F67" i="14"/>
  <c r="E67" i="14"/>
  <c r="D67" i="14"/>
  <c r="G66" i="14"/>
  <c r="F66" i="14"/>
  <c r="E66" i="14"/>
  <c r="D66" i="14"/>
  <c r="G65" i="14"/>
  <c r="F65" i="14"/>
  <c r="E65" i="14"/>
  <c r="D65" i="14"/>
  <c r="G64" i="14"/>
  <c r="F64" i="14"/>
  <c r="E64" i="14"/>
  <c r="D64" i="14"/>
  <c r="G63" i="14"/>
  <c r="F63" i="14"/>
  <c r="E63" i="14"/>
  <c r="D63" i="14"/>
  <c r="G62" i="14"/>
  <c r="F62" i="14"/>
  <c r="E62" i="14"/>
  <c r="D62" i="14"/>
  <c r="G61" i="14"/>
  <c r="F61" i="14"/>
  <c r="E61" i="14"/>
  <c r="D61" i="14"/>
  <c r="G60" i="14"/>
  <c r="F60" i="14"/>
  <c r="E60" i="14"/>
  <c r="D60" i="14"/>
  <c r="G59" i="14"/>
  <c r="F59" i="14"/>
  <c r="E59" i="14"/>
  <c r="D59" i="14"/>
  <c r="G58" i="14"/>
  <c r="F58" i="14"/>
  <c r="E58" i="14"/>
  <c r="D58" i="14"/>
  <c r="G57" i="14"/>
  <c r="F57" i="14"/>
  <c r="E57" i="14"/>
  <c r="D57" i="14"/>
  <c r="G56" i="14"/>
  <c r="F56" i="14"/>
  <c r="E56" i="14"/>
  <c r="D56" i="14"/>
  <c r="G55" i="14"/>
  <c r="F55" i="14"/>
  <c r="E55" i="14"/>
  <c r="D55" i="14"/>
  <c r="G54" i="14"/>
  <c r="F54" i="14"/>
  <c r="E54" i="14"/>
  <c r="D54" i="14"/>
  <c r="G53" i="14"/>
  <c r="F53" i="14"/>
  <c r="E53" i="14"/>
  <c r="D53" i="14"/>
  <c r="G52" i="14"/>
  <c r="F52" i="14"/>
  <c r="E52" i="14"/>
  <c r="D52" i="14"/>
  <c r="G51" i="14"/>
  <c r="F51" i="14"/>
  <c r="E51" i="14"/>
  <c r="D51" i="14"/>
  <c r="G50" i="14"/>
  <c r="F50" i="14"/>
  <c r="E50" i="14"/>
  <c r="D50" i="14"/>
  <c r="G49" i="14"/>
  <c r="F49" i="14"/>
  <c r="E49" i="14"/>
  <c r="D49" i="14"/>
  <c r="G48" i="14"/>
  <c r="F48" i="14"/>
  <c r="E48" i="14"/>
  <c r="D48" i="14"/>
  <c r="G47" i="14"/>
  <c r="F47" i="14"/>
  <c r="E47" i="14"/>
  <c r="D47" i="14"/>
  <c r="G46" i="14"/>
  <c r="F46" i="14"/>
  <c r="E46" i="14"/>
  <c r="D46" i="14"/>
  <c r="G45" i="14"/>
  <c r="F45" i="14"/>
  <c r="E45" i="14"/>
  <c r="D45" i="14"/>
  <c r="G44" i="14"/>
  <c r="F44" i="14"/>
  <c r="E44" i="14"/>
  <c r="D44" i="14"/>
  <c r="G43" i="14"/>
  <c r="F43" i="14"/>
  <c r="E43" i="14"/>
  <c r="D43" i="14"/>
  <c r="G42" i="14"/>
  <c r="F42" i="14"/>
  <c r="E42" i="14"/>
  <c r="D42" i="14"/>
  <c r="G41" i="14"/>
  <c r="F41" i="14"/>
  <c r="E41" i="14"/>
  <c r="D41" i="14"/>
  <c r="G40" i="14"/>
  <c r="F40" i="14"/>
  <c r="E40" i="14"/>
  <c r="D40" i="14"/>
  <c r="G39" i="14"/>
  <c r="F39" i="14"/>
  <c r="E39" i="14"/>
  <c r="D39" i="14"/>
  <c r="G38" i="14"/>
  <c r="F38" i="14"/>
  <c r="E38" i="14"/>
  <c r="D38" i="14"/>
  <c r="G37" i="14"/>
  <c r="F37" i="14"/>
  <c r="E37" i="14"/>
  <c r="D37" i="14"/>
  <c r="G36" i="14"/>
  <c r="F36" i="14"/>
  <c r="E36" i="14"/>
  <c r="D36" i="14"/>
  <c r="G35" i="14"/>
  <c r="F35" i="14"/>
  <c r="E35" i="14"/>
  <c r="D35" i="14"/>
  <c r="G34" i="14"/>
  <c r="F34" i="14"/>
  <c r="E34" i="14"/>
  <c r="D34" i="14"/>
  <c r="G33" i="14"/>
  <c r="F33" i="14"/>
  <c r="E33" i="14"/>
  <c r="D33" i="14"/>
  <c r="G32" i="14"/>
  <c r="F32" i="14"/>
  <c r="E32" i="14"/>
  <c r="D32" i="14"/>
  <c r="G31" i="14"/>
  <c r="F31" i="14"/>
  <c r="E31" i="14"/>
  <c r="D31" i="14"/>
  <c r="G30" i="14"/>
  <c r="F30" i="14"/>
  <c r="E30" i="14"/>
  <c r="D30" i="14"/>
  <c r="G29" i="14"/>
  <c r="F29" i="14"/>
  <c r="E29" i="14"/>
  <c r="D29" i="14"/>
  <c r="G28" i="14"/>
  <c r="F28" i="14"/>
  <c r="E28" i="14"/>
  <c r="D28" i="14"/>
  <c r="G27" i="14"/>
  <c r="F27" i="14"/>
  <c r="E27" i="14"/>
  <c r="D27" i="14"/>
  <c r="G26" i="14"/>
  <c r="F26" i="14"/>
  <c r="E26" i="14"/>
  <c r="D26" i="14"/>
  <c r="G25" i="14"/>
  <c r="F25" i="14"/>
  <c r="E25" i="14"/>
  <c r="D25" i="14"/>
  <c r="G24" i="14"/>
  <c r="F24" i="14"/>
  <c r="E24" i="14"/>
  <c r="D24" i="14"/>
  <c r="G23" i="14"/>
  <c r="F23" i="14"/>
  <c r="E23" i="14"/>
  <c r="D23" i="14"/>
  <c r="G22" i="14"/>
  <c r="F22" i="14"/>
  <c r="E22" i="14"/>
  <c r="D22" i="14"/>
  <c r="G21" i="14"/>
  <c r="F21" i="14"/>
  <c r="E21" i="14"/>
  <c r="D21" i="14"/>
  <c r="G20" i="14"/>
  <c r="F20" i="14"/>
  <c r="E20" i="14"/>
  <c r="D20" i="14"/>
  <c r="G19" i="14"/>
  <c r="F19" i="14"/>
  <c r="E19" i="14"/>
  <c r="D19" i="14"/>
  <c r="G18" i="14"/>
  <c r="F18" i="14"/>
  <c r="E18" i="14"/>
  <c r="D18" i="14"/>
  <c r="G17" i="14"/>
  <c r="F17" i="14"/>
  <c r="E17" i="14"/>
  <c r="D17" i="14"/>
  <c r="G16" i="14"/>
  <c r="F16" i="14"/>
  <c r="E16" i="14"/>
  <c r="D16" i="14"/>
  <c r="G15" i="14"/>
  <c r="F15" i="14"/>
  <c r="E15" i="14"/>
  <c r="D15" i="14"/>
  <c r="G14" i="14"/>
  <c r="F14" i="14"/>
  <c r="E14" i="14"/>
  <c r="D14" i="14"/>
  <c r="G13" i="14"/>
  <c r="F13" i="14"/>
  <c r="E13" i="14"/>
  <c r="D13" i="14"/>
  <c r="G12" i="14"/>
  <c r="F12" i="14"/>
  <c r="E12" i="14"/>
  <c r="D12" i="14"/>
  <c r="G11" i="14"/>
  <c r="F11" i="14"/>
  <c r="E11" i="14"/>
  <c r="D11" i="14"/>
  <c r="G10" i="14"/>
  <c r="F10" i="14"/>
  <c r="E10" i="14"/>
  <c r="D10" i="14"/>
  <c r="G9" i="14"/>
  <c r="F9" i="14"/>
  <c r="E9" i="14"/>
  <c r="D9" i="14"/>
  <c r="E261" i="13"/>
  <c r="F261" i="13" s="1" a="1"/>
  <c r="F261" i="13" s="1"/>
  <c r="E260" i="13"/>
  <c r="F260" i="13" s="1" a="1"/>
  <c r="F260" i="13" s="1"/>
  <c r="E259" i="13"/>
  <c r="F259" i="13" s="1" a="1"/>
  <c r="F259" i="13" s="1"/>
  <c r="E258" i="13"/>
  <c r="F258" i="13" s="1" a="1"/>
  <c r="F258" i="13" s="1"/>
  <c r="E257" i="13"/>
  <c r="F257" i="13" s="1" a="1"/>
  <c r="F257" i="13" s="1"/>
  <c r="E256" i="13"/>
  <c r="F256" i="13" s="1" a="1"/>
  <c r="F256" i="13" s="1"/>
  <c r="E255" i="13"/>
  <c r="F255" i="13" s="1" a="1"/>
  <c r="F255" i="13" s="1"/>
  <c r="B149" i="11" s="1"/>
  <c r="E254" i="13"/>
  <c r="F254" i="13" s="1" a="1"/>
  <c r="F254" i="13" s="1"/>
  <c r="E253" i="13"/>
  <c r="F253" i="13" s="1" a="1"/>
  <c r="F253" i="13" s="1"/>
  <c r="E252" i="13"/>
  <c r="F252" i="13" s="1" a="1"/>
  <c r="F252" i="13" s="1"/>
  <c r="E251" i="13"/>
  <c r="F251" i="13" s="1" a="1"/>
  <c r="F251" i="13" s="1"/>
  <c r="E250" i="13"/>
  <c r="F250" i="13" s="1" a="1"/>
  <c r="F250" i="13" s="1"/>
  <c r="E249" i="13"/>
  <c r="F249" i="13" s="1" a="1"/>
  <c r="F249" i="13" s="1"/>
  <c r="E248" i="13"/>
  <c r="F248" i="13" s="1" a="1"/>
  <c r="F248" i="13" s="1"/>
  <c r="E247" i="13"/>
  <c r="F247" i="13" s="1" a="1"/>
  <c r="F247" i="13" s="1"/>
  <c r="B265" i="11" s="1"/>
  <c r="E246" i="13"/>
  <c r="F246" i="13" s="1" a="1"/>
  <c r="F246" i="13" s="1"/>
  <c r="B253" i="14" s="1"/>
  <c r="E245" i="13"/>
  <c r="F245" i="13" s="1" a="1"/>
  <c r="F245" i="13" s="1"/>
  <c r="E244" i="13"/>
  <c r="F244" i="13" s="1" a="1"/>
  <c r="F244" i="13" s="1"/>
  <c r="E243" i="13"/>
  <c r="F243" i="13" s="1" a="1"/>
  <c r="F243" i="13" s="1"/>
  <c r="E242" i="13"/>
  <c r="F242" i="13" s="1" a="1"/>
  <c r="F242" i="13" s="1"/>
  <c r="E241" i="13"/>
  <c r="F241" i="13" s="1" a="1"/>
  <c r="F241" i="13" s="1"/>
  <c r="E240" i="13"/>
  <c r="F240" i="13" s="1" a="1"/>
  <c r="F240" i="13" s="1"/>
  <c r="B145" i="11" s="1"/>
  <c r="E239" i="13"/>
  <c r="F239" i="13" s="1" a="1"/>
  <c r="F239" i="13" s="1"/>
  <c r="E238" i="13"/>
  <c r="F238" i="13" s="1" a="1"/>
  <c r="F238" i="13" s="1"/>
  <c r="E237" i="13"/>
  <c r="F237" i="13" s="1" a="1"/>
  <c r="F237" i="13" s="1"/>
  <c r="E236" i="13"/>
  <c r="F236" i="13" s="1" a="1"/>
  <c r="F236" i="13" s="1"/>
  <c r="E235" i="13"/>
  <c r="F235" i="13" s="1" a="1"/>
  <c r="F235" i="13" s="1"/>
  <c r="E234" i="13"/>
  <c r="F234" i="13" s="1" a="1"/>
  <c r="F234" i="13" s="1"/>
  <c r="E233" i="13"/>
  <c r="F233" i="13" s="1" a="1"/>
  <c r="F233" i="13" s="1"/>
  <c r="E232" i="13"/>
  <c r="F232" i="13" s="1" a="1"/>
  <c r="F232" i="13" s="1"/>
  <c r="E231" i="13"/>
  <c r="F231" i="13" s="1" a="1"/>
  <c r="F231" i="13" s="1"/>
  <c r="B238" i="14" s="1"/>
  <c r="E230" i="13"/>
  <c r="F230" i="13" s="1" a="1"/>
  <c r="F230" i="13" s="1"/>
  <c r="E229" i="13"/>
  <c r="F229" i="13" s="1" a="1"/>
  <c r="F229" i="13" s="1"/>
  <c r="E228" i="13"/>
  <c r="F228" i="13" s="1" a="1"/>
  <c r="F228" i="13" s="1"/>
  <c r="E227" i="13"/>
  <c r="F227" i="13" s="1" a="1"/>
  <c r="F227" i="13" s="1"/>
  <c r="E226" i="13"/>
  <c r="F226" i="13" s="1" a="1"/>
  <c r="F226" i="13" s="1"/>
  <c r="E225" i="13"/>
  <c r="F225" i="13" s="1" a="1"/>
  <c r="F225" i="13" s="1"/>
  <c r="E224" i="13"/>
  <c r="F224" i="13" s="1" a="1"/>
  <c r="F224" i="13" s="1"/>
  <c r="E223" i="13"/>
  <c r="F223" i="13" s="1" a="1"/>
  <c r="F223" i="13" s="1"/>
  <c r="E222" i="13"/>
  <c r="F222" i="13" s="1" a="1"/>
  <c r="F222" i="13" s="1"/>
  <c r="E221" i="13"/>
  <c r="F221" i="13" s="1" a="1"/>
  <c r="F221" i="13" s="1"/>
  <c r="E220" i="13"/>
  <c r="F220" i="13" s="1" a="1"/>
  <c r="F220" i="13" s="1"/>
  <c r="B227" i="14" s="1"/>
  <c r="E219" i="13"/>
  <c r="F219" i="13" s="1" a="1"/>
  <c r="F219" i="13" s="1"/>
  <c r="B52" i="11" s="1"/>
  <c r="E218" i="13"/>
  <c r="F218" i="13" s="1" a="1"/>
  <c r="F218" i="13" s="1"/>
  <c r="E217" i="13"/>
  <c r="F217" i="13" s="1" a="1"/>
  <c r="F217" i="13" s="1"/>
  <c r="E216" i="13"/>
  <c r="F216" i="13" s="1" a="1"/>
  <c r="F216" i="13" s="1"/>
  <c r="E215" i="13"/>
  <c r="F215" i="13" s="1" a="1"/>
  <c r="F215" i="13" s="1"/>
  <c r="E214" i="13"/>
  <c r="F214" i="13" s="1" a="1"/>
  <c r="F214" i="13" s="1"/>
  <c r="E213" i="13"/>
  <c r="F213" i="13" s="1" a="1"/>
  <c r="F213" i="13" s="1"/>
  <c r="E212" i="13"/>
  <c r="F212" i="13" s="1" a="1"/>
  <c r="F212" i="13" s="1"/>
  <c r="B246" i="11" s="1"/>
  <c r="E211" i="13"/>
  <c r="F211" i="13" s="1" a="1"/>
  <c r="F211" i="13" s="1"/>
  <c r="E210" i="13"/>
  <c r="F210" i="13" s="1" a="1"/>
  <c r="F210" i="13" s="1"/>
  <c r="E209" i="13"/>
  <c r="F209" i="13" s="1" a="1"/>
  <c r="F209" i="13" s="1"/>
  <c r="E208" i="13"/>
  <c r="F208" i="13" s="1" a="1"/>
  <c r="F208" i="13" s="1"/>
  <c r="E207" i="13"/>
  <c r="F207" i="13" s="1" a="1"/>
  <c r="F207" i="13" s="1"/>
  <c r="E206" i="13"/>
  <c r="F206" i="13" s="1" a="1"/>
  <c r="F206" i="13" s="1"/>
  <c r="E205" i="13"/>
  <c r="F205" i="13" s="1" a="1"/>
  <c r="F205" i="13" s="1"/>
  <c r="E204" i="13"/>
  <c r="F204" i="13" s="1" a="1"/>
  <c r="F204" i="13" s="1"/>
  <c r="B242" i="11" s="1"/>
  <c r="E203" i="13"/>
  <c r="F203" i="13" s="1" a="1"/>
  <c r="F203" i="13" s="1"/>
  <c r="E202" i="13"/>
  <c r="F202" i="13" s="1" a="1"/>
  <c r="F202" i="13" s="1"/>
  <c r="E201" i="13"/>
  <c r="F201" i="13" s="1" a="1"/>
  <c r="F201" i="13" s="1"/>
  <c r="E200" i="13"/>
  <c r="F200" i="13" s="1" a="1"/>
  <c r="F200" i="13" s="1"/>
  <c r="E199" i="13"/>
  <c r="F199" i="13" s="1" a="1"/>
  <c r="F199" i="13" s="1"/>
  <c r="E198" i="13"/>
  <c r="F198" i="13" s="1" a="1"/>
  <c r="F198" i="13" s="1"/>
  <c r="E197" i="13"/>
  <c r="F197" i="13" s="1" a="1"/>
  <c r="F197" i="13" s="1"/>
  <c r="E196" i="13"/>
  <c r="F196" i="13" s="1" a="1"/>
  <c r="F196" i="13" s="1"/>
  <c r="E195" i="13"/>
  <c r="F195" i="13" s="1" a="1"/>
  <c r="F195" i="13" s="1"/>
  <c r="E194" i="13"/>
  <c r="F194" i="13" s="1" a="1"/>
  <c r="F194" i="13" s="1"/>
  <c r="E193" i="13"/>
  <c r="F193" i="13" s="1" a="1"/>
  <c r="F193" i="13" s="1"/>
  <c r="E192" i="13"/>
  <c r="F192" i="13" s="1" a="1"/>
  <c r="F192" i="13" s="1"/>
  <c r="E191" i="13"/>
  <c r="F191" i="13" s="1" a="1"/>
  <c r="F191" i="13" s="1"/>
  <c r="E190" i="13"/>
  <c r="F190" i="13" s="1" a="1"/>
  <c r="F190" i="13" s="1"/>
  <c r="E189" i="13"/>
  <c r="F189" i="13" s="1" a="1"/>
  <c r="F189" i="13" s="1"/>
  <c r="E188" i="13"/>
  <c r="F188" i="13" s="1" a="1"/>
  <c r="F188" i="13" s="1"/>
  <c r="B195" i="14" s="1"/>
  <c r="E187" i="13"/>
  <c r="F187" i="13" s="1" a="1"/>
  <c r="F187" i="13" s="1"/>
  <c r="E186" i="13"/>
  <c r="F186" i="13" s="1" a="1"/>
  <c r="F186" i="13" s="1"/>
  <c r="E185" i="13"/>
  <c r="F185" i="13" s="1" a="1"/>
  <c r="F185" i="13" s="1"/>
  <c r="E184" i="13"/>
  <c r="F184" i="13" s="1" a="1"/>
  <c r="F184" i="13" s="1"/>
  <c r="E183" i="13"/>
  <c r="F183" i="13" s="1" a="1"/>
  <c r="F183" i="13" s="1"/>
  <c r="E182" i="13"/>
  <c r="F182" i="13" s="1" a="1"/>
  <c r="F182" i="13" s="1"/>
  <c r="E181" i="13"/>
  <c r="F181" i="13" s="1" a="1"/>
  <c r="F181" i="13" s="1"/>
  <c r="E180" i="13"/>
  <c r="F180" i="13" s="1" a="1"/>
  <c r="F180" i="13" s="1"/>
  <c r="E179" i="13"/>
  <c r="F179" i="13" s="1" a="1"/>
  <c r="F179" i="13" s="1"/>
  <c r="E178" i="13"/>
  <c r="F178" i="13" s="1" a="1"/>
  <c r="F178" i="13" s="1"/>
  <c r="E177" i="13"/>
  <c r="F177" i="13" s="1" a="1"/>
  <c r="F177" i="13" s="1"/>
  <c r="E176" i="13"/>
  <c r="F176" i="13" s="1" a="1"/>
  <c r="F176" i="13" s="1"/>
  <c r="E175" i="13"/>
  <c r="F175" i="13" s="1" a="1"/>
  <c r="F175" i="13" s="1"/>
  <c r="E174" i="13"/>
  <c r="F174" i="13" s="1" a="1"/>
  <c r="F174" i="13" s="1"/>
  <c r="E173" i="13"/>
  <c r="F173" i="13" s="1" a="1"/>
  <c r="F173" i="13" s="1"/>
  <c r="B229" i="11" s="1"/>
  <c r="E172" i="13"/>
  <c r="F172" i="13" s="1" a="1"/>
  <c r="F172" i="13" s="1"/>
  <c r="E171" i="13"/>
  <c r="F171" i="13" s="1" a="1"/>
  <c r="F171" i="13" s="1"/>
  <c r="E170" i="13"/>
  <c r="F170" i="13" s="1" a="1"/>
  <c r="F170" i="13" s="1"/>
  <c r="E169" i="13"/>
  <c r="F169" i="13" s="1" a="1"/>
  <c r="F169" i="13" s="1"/>
  <c r="E168" i="13"/>
  <c r="F168" i="13" s="1" a="1"/>
  <c r="F168" i="13" s="1"/>
  <c r="E167" i="13"/>
  <c r="F167" i="13" s="1" a="1"/>
  <c r="F167" i="13" s="1"/>
  <c r="E166" i="13"/>
  <c r="F166" i="13" s="1" a="1"/>
  <c r="F166" i="13" s="1"/>
  <c r="E165" i="13"/>
  <c r="F165" i="13" s="1" a="1"/>
  <c r="F165" i="13" s="1"/>
  <c r="E164" i="13"/>
  <c r="F164" i="13" s="1" a="1"/>
  <c r="F164" i="13" s="1"/>
  <c r="E163" i="13"/>
  <c r="F163" i="13" s="1" a="1"/>
  <c r="F163" i="13" s="1"/>
  <c r="E162" i="13"/>
  <c r="F162" i="13" s="1" a="1"/>
  <c r="F162" i="13" s="1"/>
  <c r="E161" i="13"/>
  <c r="F161" i="13" s="1" a="1"/>
  <c r="F161" i="13" s="1"/>
  <c r="E160" i="13"/>
  <c r="F160" i="13" s="1" a="1"/>
  <c r="F160" i="13" s="1"/>
  <c r="E159" i="13"/>
  <c r="F159" i="13" s="1" a="1"/>
  <c r="F159" i="13" s="1"/>
  <c r="E158" i="13"/>
  <c r="F158" i="13" s="1" a="1"/>
  <c r="F158" i="13" s="1"/>
  <c r="E157" i="13"/>
  <c r="F157" i="13" s="1" a="1"/>
  <c r="F157" i="13" s="1"/>
  <c r="B220" i="11" s="1"/>
  <c r="E156" i="13"/>
  <c r="F156" i="13" s="1" a="1"/>
  <c r="F156" i="13" s="1"/>
  <c r="B163" i="14" s="1"/>
  <c r="E155" i="13"/>
  <c r="F155" i="13" s="1" a="1"/>
  <c r="F155" i="13" s="1"/>
  <c r="E154" i="13"/>
  <c r="F154" i="13" s="1" a="1"/>
  <c r="F154" i="13" s="1"/>
  <c r="E153" i="13"/>
  <c r="F153" i="13" s="1" a="1"/>
  <c r="F153" i="13" s="1"/>
  <c r="E152" i="13"/>
  <c r="F152" i="13" s="1" a="1"/>
  <c r="F152" i="13" s="1"/>
  <c r="E151" i="13"/>
  <c r="F151" i="13" s="1" a="1"/>
  <c r="F151" i="13" s="1"/>
  <c r="E150" i="13"/>
  <c r="F150" i="13" s="1" a="1"/>
  <c r="F150" i="13" s="1"/>
  <c r="E149" i="13"/>
  <c r="F149" i="13" s="1" a="1"/>
  <c r="F149" i="13" s="1"/>
  <c r="E148" i="13"/>
  <c r="F148" i="13" s="1" a="1"/>
  <c r="F148" i="13" s="1"/>
  <c r="E147" i="13"/>
  <c r="F147" i="13" s="1" a="1"/>
  <c r="F147" i="13" s="1"/>
  <c r="E146" i="13"/>
  <c r="F146" i="13" s="1" a="1"/>
  <c r="F146" i="13" s="1"/>
  <c r="E145" i="13"/>
  <c r="F145" i="13" s="1" a="1"/>
  <c r="F145" i="13" s="1"/>
  <c r="E144" i="13"/>
  <c r="F144" i="13" s="1" a="1"/>
  <c r="F144" i="13" s="1"/>
  <c r="E143" i="13"/>
  <c r="F143" i="13" s="1" a="1"/>
  <c r="F143" i="13" s="1"/>
  <c r="E142" i="13"/>
  <c r="F142" i="13" s="1" a="1"/>
  <c r="F142" i="13" s="1"/>
  <c r="E141" i="13"/>
  <c r="F141" i="13" s="1" a="1"/>
  <c r="F141" i="13" s="1"/>
  <c r="B109" i="11" s="1"/>
  <c r="E140" i="13"/>
  <c r="F140" i="13" s="1" a="1"/>
  <c r="F140" i="13" s="1"/>
  <c r="E139" i="13"/>
  <c r="F139" i="13" s="1" a="1"/>
  <c r="F139" i="13" s="1"/>
  <c r="E138" i="13"/>
  <c r="F138" i="13" s="1" a="1"/>
  <c r="F138" i="13" s="1"/>
  <c r="E137" i="13"/>
  <c r="F137" i="13" s="1" a="1"/>
  <c r="F137" i="13" s="1"/>
  <c r="E136" i="13"/>
  <c r="F136" i="13" s="1" a="1"/>
  <c r="F136" i="13" s="1"/>
  <c r="E135" i="13"/>
  <c r="F135" i="13" s="1" a="1"/>
  <c r="F135" i="13" s="1"/>
  <c r="E134" i="13"/>
  <c r="F134" i="13" s="1" a="1"/>
  <c r="F134" i="13" s="1"/>
  <c r="E133" i="13"/>
  <c r="F133" i="13" s="1" a="1"/>
  <c r="F133" i="13" s="1"/>
  <c r="E132" i="13"/>
  <c r="F132" i="13" s="1" a="1"/>
  <c r="F132" i="13" s="1"/>
  <c r="E131" i="13"/>
  <c r="F131" i="13" s="1" a="1"/>
  <c r="F131" i="13" s="1"/>
  <c r="E130" i="13"/>
  <c r="F130" i="13" s="1" a="1"/>
  <c r="F130" i="13" s="1"/>
  <c r="E129" i="13"/>
  <c r="F129" i="13" s="1" a="1"/>
  <c r="F129" i="13" s="1"/>
  <c r="E128" i="13"/>
  <c r="F128" i="13" s="1" a="1"/>
  <c r="F128" i="13" s="1"/>
  <c r="E127" i="13"/>
  <c r="F127" i="13" s="1" a="1"/>
  <c r="F127" i="13" s="1"/>
  <c r="E126" i="13"/>
  <c r="F126" i="13" s="1" a="1"/>
  <c r="F126" i="13" s="1"/>
  <c r="E125" i="13"/>
  <c r="F125" i="13" s="1" a="1"/>
  <c r="F125" i="13" s="1"/>
  <c r="B202" i="11" s="1"/>
  <c r="E124" i="13"/>
  <c r="F124" i="13" s="1" a="1"/>
  <c r="F124" i="13" s="1"/>
  <c r="B131" i="14" s="1"/>
  <c r="E123" i="13"/>
  <c r="F123" i="13" s="1" a="1"/>
  <c r="F123" i="13" s="1"/>
  <c r="E122" i="13"/>
  <c r="F122" i="13" s="1" a="1"/>
  <c r="F122" i="13" s="1"/>
  <c r="E121" i="13"/>
  <c r="F121" i="13" s="1" a="1"/>
  <c r="F121" i="13" s="1"/>
  <c r="E120" i="13"/>
  <c r="F120" i="13" s="1" a="1"/>
  <c r="F120" i="13" s="1"/>
  <c r="E119" i="13"/>
  <c r="F119" i="13" s="1" a="1"/>
  <c r="F119" i="13" s="1"/>
  <c r="E118" i="13"/>
  <c r="F118" i="13" s="1" a="1"/>
  <c r="F118" i="13" s="1"/>
  <c r="E117" i="13"/>
  <c r="F117" i="13" s="1" a="1"/>
  <c r="F117" i="13" s="1"/>
  <c r="E116" i="13"/>
  <c r="F116" i="13" s="1" a="1"/>
  <c r="F116" i="13" s="1"/>
  <c r="E115" i="13"/>
  <c r="F115" i="13" s="1" a="1"/>
  <c r="F115" i="13" s="1"/>
  <c r="E114" i="13"/>
  <c r="F114" i="13" s="1" a="1"/>
  <c r="F114" i="13" s="1"/>
  <c r="E113" i="13"/>
  <c r="F113" i="13" s="1" a="1"/>
  <c r="F113" i="13" s="1"/>
  <c r="E112" i="13"/>
  <c r="F112" i="13" s="1" a="1"/>
  <c r="F112" i="13" s="1"/>
  <c r="E111" i="13"/>
  <c r="F111" i="13" s="1" a="1"/>
  <c r="F111" i="13" s="1"/>
  <c r="E110" i="13"/>
  <c r="F110" i="13" s="1" a="1"/>
  <c r="F110" i="13" s="1"/>
  <c r="E109" i="13"/>
  <c r="F109" i="13" s="1" a="1"/>
  <c r="F109" i="13" s="1"/>
  <c r="B97" i="11" s="1"/>
  <c r="E108" i="13"/>
  <c r="F108" i="13" s="1" a="1"/>
  <c r="F108" i="13" s="1"/>
  <c r="E107" i="13"/>
  <c r="F107" i="13" s="1" a="1"/>
  <c r="F107" i="13" s="1"/>
  <c r="E106" i="13"/>
  <c r="F106" i="13" s="1" a="1"/>
  <c r="F106" i="13" s="1"/>
  <c r="E105" i="13"/>
  <c r="F105" i="13" s="1" a="1"/>
  <c r="F105" i="13" s="1"/>
  <c r="E104" i="13"/>
  <c r="F104" i="13" s="1" a="1"/>
  <c r="F104" i="13" s="1"/>
  <c r="E103" i="13"/>
  <c r="F103" i="13" s="1" a="1"/>
  <c r="F103" i="13" s="1"/>
  <c r="E102" i="13"/>
  <c r="F102" i="13" s="1" a="1"/>
  <c r="F102" i="13" s="1"/>
  <c r="E101" i="13"/>
  <c r="F101" i="13" s="1" a="1"/>
  <c r="F101" i="13" s="1"/>
  <c r="E100" i="13"/>
  <c r="F100" i="13" s="1" a="1"/>
  <c r="F100" i="13" s="1"/>
  <c r="E99" i="13"/>
  <c r="F99" i="13" s="1" a="1"/>
  <c r="F99" i="13" s="1"/>
  <c r="E98" i="13"/>
  <c r="F98" i="13" s="1" a="1"/>
  <c r="F98" i="13" s="1"/>
  <c r="E97" i="13"/>
  <c r="F97" i="13" s="1" a="1"/>
  <c r="F97" i="13" s="1"/>
  <c r="E96" i="13"/>
  <c r="F96" i="13" s="1" a="1"/>
  <c r="F96" i="13" s="1"/>
  <c r="E95" i="13"/>
  <c r="F95" i="13" s="1" a="1"/>
  <c r="F95" i="13" s="1"/>
  <c r="E94" i="13"/>
  <c r="F94" i="13" s="1" a="1"/>
  <c r="F94" i="13" s="1"/>
  <c r="E93" i="13"/>
  <c r="F93" i="13" s="1" a="1"/>
  <c r="F93" i="13" s="1"/>
  <c r="B36" i="11" s="1"/>
  <c r="E92" i="13"/>
  <c r="F92" i="13" s="1" a="1"/>
  <c r="F92" i="13" s="1"/>
  <c r="B99" i="14" s="1"/>
  <c r="E91" i="13"/>
  <c r="F91" i="13" s="1" a="1"/>
  <c r="F91" i="13" s="1"/>
  <c r="E90" i="13"/>
  <c r="F90" i="13" s="1" a="1"/>
  <c r="F90" i="13" s="1"/>
  <c r="E89" i="13"/>
  <c r="F89" i="13" s="1" a="1"/>
  <c r="F89" i="13" s="1"/>
  <c r="E88" i="13"/>
  <c r="F88" i="13" s="1" a="1"/>
  <c r="F88" i="13" s="1"/>
  <c r="B12" i="11" s="1"/>
  <c r="E87" i="13"/>
  <c r="F87" i="13" s="1" a="1"/>
  <c r="F87" i="13" s="1"/>
  <c r="E86" i="13"/>
  <c r="F86" i="13" s="1" a="1"/>
  <c r="F86" i="13" s="1"/>
  <c r="E85" i="13"/>
  <c r="F85" i="13" s="1" a="1"/>
  <c r="F85" i="13" s="1"/>
  <c r="E84" i="13"/>
  <c r="F84" i="13" s="1" a="1"/>
  <c r="F84" i="13" s="1"/>
  <c r="B190" i="11" s="1"/>
  <c r="E83" i="13"/>
  <c r="F83" i="13" s="1" a="1"/>
  <c r="F83" i="13" s="1"/>
  <c r="E82" i="13"/>
  <c r="F82" i="13" s="1" a="1"/>
  <c r="F82" i="13" s="1"/>
  <c r="E81" i="13"/>
  <c r="F81" i="13" s="1" a="1"/>
  <c r="F81" i="13" s="1"/>
  <c r="E80" i="13"/>
  <c r="F80" i="13" s="1" a="1"/>
  <c r="F80" i="13" s="1"/>
  <c r="B189" i="11" s="1"/>
  <c r="E79" i="13"/>
  <c r="F79" i="13" s="1" a="1"/>
  <c r="F79" i="13" s="1"/>
  <c r="E78" i="13"/>
  <c r="F78" i="13" s="1" a="1"/>
  <c r="F78" i="13" s="1"/>
  <c r="E77" i="13"/>
  <c r="F77" i="13" s="1" a="1"/>
  <c r="F77" i="13" s="1"/>
  <c r="E76" i="13"/>
  <c r="F76" i="13" s="1" a="1"/>
  <c r="F76" i="13" s="1"/>
  <c r="B33" i="11" s="1"/>
  <c r="E75" i="13"/>
  <c r="F75" i="13" s="1" a="1"/>
  <c r="F75" i="13" s="1"/>
  <c r="E74" i="13"/>
  <c r="F74" i="13" s="1" a="1"/>
  <c r="F74" i="13" s="1"/>
  <c r="E73" i="13"/>
  <c r="F73" i="13" s="1" a="1"/>
  <c r="F73" i="13" s="1"/>
  <c r="E72" i="13"/>
  <c r="F72" i="13" s="1" a="1"/>
  <c r="F72" i="13" s="1"/>
  <c r="B32" i="11" s="1"/>
  <c r="E71" i="13"/>
  <c r="F71" i="13" s="1" a="1"/>
  <c r="F71" i="13" s="1"/>
  <c r="E70" i="13"/>
  <c r="F70" i="13" s="1" a="1"/>
  <c r="F70" i="13" s="1"/>
  <c r="E69" i="13"/>
  <c r="F69" i="13" s="1" a="1"/>
  <c r="F69" i="13" s="1"/>
  <c r="E68" i="13"/>
  <c r="F68" i="13" s="1" a="1"/>
  <c r="F68" i="13" s="1"/>
  <c r="B80" i="11" s="1"/>
  <c r="E67" i="13"/>
  <c r="F67" i="13" s="1" a="1"/>
  <c r="F67" i="13" s="1"/>
  <c r="E66" i="13"/>
  <c r="F66" i="13" s="1" a="1"/>
  <c r="F66" i="13" s="1"/>
  <c r="E65" i="13"/>
  <c r="F65" i="13" s="1" a="1"/>
  <c r="F65" i="13" s="1"/>
  <c r="E64" i="13"/>
  <c r="F64" i="13" s="1" a="1"/>
  <c r="F64" i="13" s="1"/>
  <c r="B77" i="11" s="1"/>
  <c r="E63" i="13"/>
  <c r="F63" i="13" s="1" a="1"/>
  <c r="F63" i="13" s="1"/>
  <c r="E62" i="13"/>
  <c r="F62" i="13" s="1" a="1"/>
  <c r="F62" i="13" s="1"/>
  <c r="E61" i="13"/>
  <c r="F61" i="13" s="1" a="1"/>
  <c r="F61" i="13" s="1"/>
  <c r="E60" i="13"/>
  <c r="F60" i="13" s="1" a="1"/>
  <c r="F60" i="13" s="1"/>
  <c r="B185" i="11" s="1"/>
  <c r="E59" i="13"/>
  <c r="F59" i="13" s="1" a="1"/>
  <c r="F59" i="13" s="1"/>
  <c r="E58" i="13"/>
  <c r="F58" i="13" s="1" a="1"/>
  <c r="F58" i="13" s="1"/>
  <c r="E57" i="13"/>
  <c r="F57" i="13" s="1" a="1"/>
  <c r="F57" i="13" s="1"/>
  <c r="E56" i="13"/>
  <c r="F56" i="13" s="1" a="1"/>
  <c r="F56" i="13" s="1"/>
  <c r="B74" i="11" s="1"/>
  <c r="E55" i="13"/>
  <c r="F55" i="13" s="1" a="1"/>
  <c r="F55" i="13" s="1"/>
  <c r="E54" i="13"/>
  <c r="F54" i="13" s="1" a="1"/>
  <c r="F54" i="13" s="1"/>
  <c r="E53" i="13"/>
  <c r="F53" i="13" s="1" a="1"/>
  <c r="F53" i="13" s="1"/>
  <c r="E52" i="13"/>
  <c r="F52" i="13" s="1" a="1"/>
  <c r="F52" i="13" s="1"/>
  <c r="B73" i="11" s="1"/>
  <c r="E51" i="13"/>
  <c r="F51" i="13" s="1" a="1"/>
  <c r="F51" i="13" s="1"/>
  <c r="E50" i="13"/>
  <c r="F50" i="13" s="1" a="1"/>
  <c r="F50" i="13" s="1"/>
  <c r="E49" i="13"/>
  <c r="F49" i="13" s="1" a="1"/>
  <c r="F49" i="13" s="1"/>
  <c r="E48" i="13"/>
  <c r="F48" i="13" s="1" a="1"/>
  <c r="F48" i="13" s="1"/>
  <c r="B177" i="11" s="1"/>
  <c r="E47" i="13"/>
  <c r="F47" i="13" s="1" a="1"/>
  <c r="F47" i="13" s="1"/>
  <c r="E46" i="13"/>
  <c r="F46" i="13" s="1" a="1"/>
  <c r="F46" i="13" s="1"/>
  <c r="E45" i="13"/>
  <c r="F45" i="13" s="1" a="1"/>
  <c r="F45" i="13" s="1"/>
  <c r="E44" i="13"/>
  <c r="F44" i="13" s="1" a="1"/>
  <c r="F44" i="13" s="1"/>
  <c r="B175" i="11" s="1"/>
  <c r="E43" i="13"/>
  <c r="F43" i="13" s="1" a="1"/>
  <c r="F43" i="13" s="1"/>
  <c r="E42" i="13"/>
  <c r="F42" i="13" s="1" a="1"/>
  <c r="F42" i="13" s="1"/>
  <c r="E41" i="13"/>
  <c r="F41" i="13" s="1" a="1"/>
  <c r="F41" i="13" s="1"/>
  <c r="E40" i="13"/>
  <c r="F40" i="13" s="1" a="1"/>
  <c r="F40" i="13" s="1"/>
  <c r="B26" i="11" s="1"/>
  <c r="E39" i="13"/>
  <c r="F39" i="13" s="1" a="1"/>
  <c r="F39" i="13" s="1"/>
  <c r="E38" i="13"/>
  <c r="F38" i="13" s="1" a="1"/>
  <c r="F38" i="13" s="1"/>
  <c r="E37" i="13"/>
  <c r="F37" i="13" s="1" a="1"/>
  <c r="F37" i="13" s="1"/>
  <c r="E36" i="13"/>
  <c r="F36" i="13" s="1" a="1"/>
  <c r="F36" i="13" s="1"/>
  <c r="B171" i="11" s="1"/>
  <c r="E35" i="13"/>
  <c r="F35" i="13" s="1" a="1"/>
  <c r="F35" i="13" s="1"/>
  <c r="E34" i="13"/>
  <c r="F34" i="13" s="1" a="1"/>
  <c r="F34" i="13" s="1"/>
  <c r="E33" i="13"/>
  <c r="F33" i="13" s="1" a="1"/>
  <c r="F33" i="13" s="1"/>
  <c r="E32" i="13"/>
  <c r="F32" i="13" s="1" a="1"/>
  <c r="F32" i="13" s="1"/>
  <c r="B169" i="11" s="1"/>
  <c r="E31" i="13"/>
  <c r="F31" i="13" s="1" a="1"/>
  <c r="F31" i="13" s="1"/>
  <c r="E30" i="13"/>
  <c r="F30" i="13" s="1" a="1"/>
  <c r="F30" i="13" s="1"/>
  <c r="E29" i="13"/>
  <c r="F29" i="13" s="1" a="1"/>
  <c r="F29" i="13" s="1"/>
  <c r="E28" i="13"/>
  <c r="F28" i="13" s="1" a="1"/>
  <c r="F28" i="13" s="1"/>
  <c r="B167" i="11" s="1"/>
  <c r="E27" i="13"/>
  <c r="F27" i="13" s="1" a="1"/>
  <c r="F27" i="13" s="1"/>
  <c r="E26" i="13"/>
  <c r="F26" i="13" s="1" a="1"/>
  <c r="F26" i="13" s="1"/>
  <c r="E25" i="13"/>
  <c r="F25" i="13" s="1" a="1"/>
  <c r="F25" i="13" s="1"/>
  <c r="E24" i="13"/>
  <c r="F24" i="13" s="1" a="1"/>
  <c r="F24" i="13" s="1"/>
  <c r="B22" i="11" s="1"/>
  <c r="E23" i="13"/>
  <c r="F23" i="13" s="1" a="1"/>
  <c r="F23" i="13" s="1"/>
  <c r="E22" i="13"/>
  <c r="F22" i="13" s="1" a="1"/>
  <c r="F22" i="13" s="1"/>
  <c r="E21" i="13"/>
  <c r="F21" i="13" s="1" a="1"/>
  <c r="F21" i="13" s="1"/>
  <c r="E20" i="13"/>
  <c r="F20" i="13" s="1" a="1"/>
  <c r="F20" i="13" s="1"/>
  <c r="B21" i="11" s="1"/>
  <c r="E19" i="13"/>
  <c r="F19" i="13" s="1" a="1"/>
  <c r="F19" i="13" s="1"/>
  <c r="E18" i="13"/>
  <c r="F18" i="13" s="1" a="1"/>
  <c r="F18" i="13" s="1"/>
  <c r="E17" i="13"/>
  <c r="F17" i="13" s="1" a="1"/>
  <c r="F17" i="13" s="1"/>
  <c r="E16" i="13"/>
  <c r="F16" i="13" s="1" a="1"/>
  <c r="F16" i="13" s="1"/>
  <c r="B10" i="11" s="1"/>
  <c r="E15" i="13"/>
  <c r="F15" i="13" s="1" a="1"/>
  <c r="F15" i="13" s="1"/>
  <c r="E14" i="13"/>
  <c r="F14" i="13" s="1" a="1"/>
  <c r="F14" i="13" s="1"/>
  <c r="E13" i="13"/>
  <c r="F13" i="13" s="1" a="1"/>
  <c r="F13" i="13" s="1"/>
  <c r="E12" i="13"/>
  <c r="F12" i="13" s="1" a="1"/>
  <c r="F12" i="13" s="1"/>
  <c r="B160" i="11" s="1"/>
  <c r="E11" i="13"/>
  <c r="F11" i="13" s="1" a="1"/>
  <c r="F11" i="13" s="1"/>
  <c r="E10" i="13"/>
  <c r="F10" i="13" s="1" a="1"/>
  <c r="F10" i="13" s="1"/>
  <c r="E9" i="13"/>
  <c r="F9" i="13" s="1" a="1"/>
  <c r="F9" i="13" s="1"/>
  <c r="E8" i="13"/>
  <c r="F8" i="13" s="1" a="1"/>
  <c r="F8" i="13" s="1"/>
  <c r="B15" i="14" s="1"/>
  <c r="E7" i="13"/>
  <c r="F7" i="13" s="1" a="1"/>
  <c r="F7" i="13" s="1"/>
  <c r="E6" i="13"/>
  <c r="F6" i="13" s="1" a="1"/>
  <c r="F6" i="13" s="1"/>
  <c r="E5" i="13"/>
  <c r="F5" i="13" s="1" a="1"/>
  <c r="F5" i="13" s="1"/>
  <c r="E4" i="13"/>
  <c r="F4" i="13" s="1" a="1"/>
  <c r="F4" i="13" s="1"/>
  <c r="B60" i="11" s="1"/>
  <c r="E2" i="13"/>
  <c r="F2" i="13" s="1" a="1"/>
  <c r="F2" i="13" s="1"/>
  <c r="B9" i="14" s="1"/>
  <c r="E3" i="13"/>
  <c r="F3" i="13" s="1" a="1"/>
  <c r="F3" i="13" s="1"/>
  <c r="B261" i="13"/>
  <c r="B260" i="13"/>
  <c r="B259" i="13"/>
  <c r="B258" i="13"/>
  <c r="B257" i="13"/>
  <c r="B256" i="13"/>
  <c r="B255" i="13"/>
  <c r="B254" i="13"/>
  <c r="B253" i="13"/>
  <c r="B252" i="13"/>
  <c r="B251" i="13"/>
  <c r="B250" i="13"/>
  <c r="B249" i="13"/>
  <c r="B248" i="13"/>
  <c r="B247" i="13"/>
  <c r="B246" i="13"/>
  <c r="B245" i="13"/>
  <c r="B244" i="13"/>
  <c r="B243" i="13"/>
  <c r="B242" i="13"/>
  <c r="B241" i="13"/>
  <c r="B240" i="13"/>
  <c r="B239" i="13"/>
  <c r="B238" i="13"/>
  <c r="B237" i="13"/>
  <c r="B236" i="13"/>
  <c r="B235" i="13"/>
  <c r="B234" i="13"/>
  <c r="B233" i="13"/>
  <c r="B232" i="13"/>
  <c r="B231" i="13"/>
  <c r="B230" i="13"/>
  <c r="B229" i="13"/>
  <c r="B228" i="13"/>
  <c r="B227" i="13"/>
  <c r="B226" i="13"/>
  <c r="B225" i="13"/>
  <c r="B224" i="13"/>
  <c r="B223" i="13"/>
  <c r="B222" i="13"/>
  <c r="B221" i="13"/>
  <c r="B220" i="13"/>
  <c r="B219" i="13"/>
  <c r="B218" i="13"/>
  <c r="B217" i="13"/>
  <c r="B216" i="13"/>
  <c r="B215" i="13"/>
  <c r="B214" i="13"/>
  <c r="B213" i="13"/>
  <c r="B212" i="13"/>
  <c r="B211" i="13"/>
  <c r="B210" i="13"/>
  <c r="B209" i="13"/>
  <c r="B208" i="13"/>
  <c r="B207" i="13"/>
  <c r="B206" i="13"/>
  <c r="B205" i="13"/>
  <c r="B204" i="13"/>
  <c r="B203" i="13"/>
  <c r="B202" i="13"/>
  <c r="B201" i="13"/>
  <c r="B200" i="13"/>
  <c r="B199" i="13"/>
  <c r="B198" i="13"/>
  <c r="B197" i="13"/>
  <c r="B196" i="13"/>
  <c r="B195" i="13"/>
  <c r="B194" i="13"/>
  <c r="B193" i="13"/>
  <c r="B192" i="13"/>
  <c r="B191" i="13"/>
  <c r="B190" i="13"/>
  <c r="B189" i="13"/>
  <c r="B188" i="13"/>
  <c r="B187" i="13"/>
  <c r="B186" i="13"/>
  <c r="B185" i="13"/>
  <c r="B184" i="13"/>
  <c r="B183" i="13"/>
  <c r="B182" i="13"/>
  <c r="B181" i="13"/>
  <c r="B180" i="13"/>
  <c r="B179" i="13"/>
  <c r="B178" i="13"/>
  <c r="B177" i="13"/>
  <c r="B176" i="13"/>
  <c r="B175" i="13"/>
  <c r="B174" i="13"/>
  <c r="B173" i="13"/>
  <c r="B172" i="13"/>
  <c r="B171" i="13"/>
  <c r="B170" i="13"/>
  <c r="B169" i="13"/>
  <c r="B168" i="13"/>
  <c r="B167" i="13"/>
  <c r="B166" i="13"/>
  <c r="B165" i="13"/>
  <c r="B164" i="13"/>
  <c r="B163" i="13"/>
  <c r="B162" i="13"/>
  <c r="B161" i="13"/>
  <c r="B160" i="13"/>
  <c r="B159" i="13"/>
  <c r="B158" i="13"/>
  <c r="B157" i="13"/>
  <c r="B156" i="13"/>
  <c r="B155" i="13"/>
  <c r="B154" i="13"/>
  <c r="B153" i="13"/>
  <c r="B152" i="13"/>
  <c r="B151" i="13"/>
  <c r="B150" i="13"/>
  <c r="B149" i="13"/>
  <c r="B148" i="13"/>
  <c r="B147" i="13"/>
  <c r="B146" i="13"/>
  <c r="B145" i="13"/>
  <c r="B144" i="13"/>
  <c r="B143" i="13"/>
  <c r="B142" i="13"/>
  <c r="B141" i="13"/>
  <c r="B140" i="13"/>
  <c r="B139" i="13"/>
  <c r="B138" i="13"/>
  <c r="B137" i="13"/>
  <c r="B136" i="13"/>
  <c r="B135" i="13"/>
  <c r="B134" i="13"/>
  <c r="B133" i="13"/>
  <c r="B132" i="13"/>
  <c r="B131" i="13"/>
  <c r="B130" i="13"/>
  <c r="B129" i="13"/>
  <c r="B128" i="13"/>
  <c r="B127" i="13"/>
  <c r="B126" i="13"/>
  <c r="B125" i="13"/>
  <c r="B124" i="13"/>
  <c r="B123" i="13"/>
  <c r="B122" i="13"/>
  <c r="B121" i="13"/>
  <c r="B120" i="13"/>
  <c r="B119" i="13"/>
  <c r="B118" i="13"/>
  <c r="B117" i="13"/>
  <c r="B116" i="13"/>
  <c r="B115" i="13"/>
  <c r="B114" i="13"/>
  <c r="B113" i="13"/>
  <c r="B112" i="13"/>
  <c r="B111" i="13"/>
  <c r="B110" i="13"/>
  <c r="B109" i="13"/>
  <c r="B108" i="13"/>
  <c r="B107" i="13"/>
  <c r="B106" i="13"/>
  <c r="B105" i="13"/>
  <c r="B104" i="13"/>
  <c r="B103" i="13"/>
  <c r="B102" i="13"/>
  <c r="B101" i="13"/>
  <c r="B100" i="13"/>
  <c r="B99" i="13"/>
  <c r="B98" i="13"/>
  <c r="B97" i="13"/>
  <c r="B96" i="13"/>
  <c r="B95" i="13"/>
  <c r="B94" i="13"/>
  <c r="B93" i="13"/>
  <c r="B92" i="13"/>
  <c r="B91" i="13"/>
  <c r="B90" i="13"/>
  <c r="B89" i="13"/>
  <c r="B88" i="13"/>
  <c r="B87" i="13"/>
  <c r="B86" i="13"/>
  <c r="B85" i="13"/>
  <c r="B84" i="13"/>
  <c r="B83" i="13"/>
  <c r="B82" i="13"/>
  <c r="B81" i="13"/>
  <c r="B80" i="13"/>
  <c r="B79" i="13"/>
  <c r="B78" i="13"/>
  <c r="B77" i="13"/>
  <c r="B76" i="13"/>
  <c r="B75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3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3" i="13"/>
  <c r="B32" i="13"/>
  <c r="B31" i="13"/>
  <c r="B30" i="13"/>
  <c r="B29" i="13"/>
  <c r="B28" i="13"/>
  <c r="B27" i="13"/>
  <c r="B26" i="13"/>
  <c r="B25" i="13"/>
  <c r="B24" i="13"/>
  <c r="B23" i="13"/>
  <c r="B22" i="13"/>
  <c r="B21" i="13"/>
  <c r="B20" i="13"/>
  <c r="B19" i="13"/>
  <c r="B18" i="13"/>
  <c r="B17" i="13"/>
  <c r="B16" i="13"/>
  <c r="B15" i="13"/>
  <c r="B14" i="13"/>
  <c r="B13" i="13"/>
  <c r="B12" i="13"/>
  <c r="B11" i="13"/>
  <c r="B10" i="13"/>
  <c r="B9" i="13"/>
  <c r="B8" i="13"/>
  <c r="B7" i="13"/>
  <c r="B6" i="13"/>
  <c r="B5" i="13"/>
  <c r="B4" i="13"/>
  <c r="B3" i="13"/>
  <c r="F269" i="11"/>
  <c r="E269" i="11"/>
  <c r="D269" i="11"/>
  <c r="G269" i="11" s="1"/>
  <c r="F268" i="11"/>
  <c r="E268" i="11"/>
  <c r="D268" i="11"/>
  <c r="F267" i="11"/>
  <c r="E267" i="11"/>
  <c r="D267" i="11"/>
  <c r="F266" i="11"/>
  <c r="E266" i="11"/>
  <c r="D266" i="11"/>
  <c r="F265" i="11"/>
  <c r="E265" i="11"/>
  <c r="D265" i="11"/>
  <c r="G265" i="11" s="1"/>
  <c r="F264" i="11"/>
  <c r="E264" i="11"/>
  <c r="D264" i="11"/>
  <c r="F263" i="11"/>
  <c r="E263" i="11"/>
  <c r="D263" i="11"/>
  <c r="F262" i="11"/>
  <c r="E262" i="11"/>
  <c r="D262" i="11"/>
  <c r="F261" i="11"/>
  <c r="E261" i="11"/>
  <c r="D261" i="11"/>
  <c r="G261" i="11" s="1"/>
  <c r="F260" i="11"/>
  <c r="E260" i="11"/>
  <c r="D260" i="11"/>
  <c r="F145" i="11"/>
  <c r="E145" i="11"/>
  <c r="D145" i="11"/>
  <c r="F258" i="11"/>
  <c r="E258" i="11"/>
  <c r="D258" i="11"/>
  <c r="F257" i="11"/>
  <c r="E257" i="11"/>
  <c r="D257" i="11"/>
  <c r="G257" i="11" s="1"/>
  <c r="F256" i="11"/>
  <c r="E256" i="11"/>
  <c r="D256" i="11"/>
  <c r="F255" i="11"/>
  <c r="E255" i="11"/>
  <c r="D255" i="11"/>
  <c r="F254" i="11"/>
  <c r="E254" i="11"/>
  <c r="D254" i="11"/>
  <c r="F141" i="11"/>
  <c r="E141" i="11"/>
  <c r="D141" i="11"/>
  <c r="G141" i="11" s="1"/>
  <c r="F253" i="11"/>
  <c r="E253" i="11"/>
  <c r="D253" i="11"/>
  <c r="F252" i="11"/>
  <c r="E252" i="11"/>
  <c r="D252" i="11"/>
  <c r="F251" i="11"/>
  <c r="E251" i="11"/>
  <c r="D251" i="11"/>
  <c r="F250" i="11"/>
  <c r="E250" i="11"/>
  <c r="D250" i="11"/>
  <c r="G250" i="11" s="1"/>
  <c r="F249" i="11"/>
  <c r="E249" i="11"/>
  <c r="D249" i="11"/>
  <c r="F248" i="11"/>
  <c r="E248" i="11"/>
  <c r="D248" i="11"/>
  <c r="F247" i="11"/>
  <c r="E247" i="11"/>
  <c r="D247" i="11"/>
  <c r="F246" i="11"/>
  <c r="E246" i="11"/>
  <c r="D246" i="11"/>
  <c r="G246" i="11" s="1"/>
  <c r="F245" i="11"/>
  <c r="E245" i="11"/>
  <c r="D245" i="11"/>
  <c r="F244" i="11"/>
  <c r="E244" i="11"/>
  <c r="D244" i="11"/>
  <c r="F243" i="11"/>
  <c r="E243" i="11"/>
  <c r="D243" i="11"/>
  <c r="F242" i="11"/>
  <c r="E242" i="11"/>
  <c r="D242" i="11"/>
  <c r="G242" i="11" s="1"/>
  <c r="F241" i="11"/>
  <c r="E241" i="11"/>
  <c r="D241" i="11"/>
  <c r="F240" i="11"/>
  <c r="E240" i="11"/>
  <c r="D240" i="11"/>
  <c r="F239" i="11"/>
  <c r="E239" i="11"/>
  <c r="D239" i="11"/>
  <c r="F238" i="11"/>
  <c r="E238" i="11"/>
  <c r="D238" i="11"/>
  <c r="G238" i="11" s="1"/>
  <c r="F237" i="11"/>
  <c r="E237" i="11"/>
  <c r="D237" i="11"/>
  <c r="F236" i="11"/>
  <c r="E236" i="11"/>
  <c r="D236" i="11"/>
  <c r="F235" i="11"/>
  <c r="E235" i="11"/>
  <c r="D235" i="11"/>
  <c r="F234" i="11"/>
  <c r="E234" i="11"/>
  <c r="D234" i="11"/>
  <c r="G234" i="11" s="1"/>
  <c r="F232" i="11"/>
  <c r="E232" i="11"/>
  <c r="D232" i="11"/>
  <c r="F230" i="11"/>
  <c r="E230" i="11"/>
  <c r="D230" i="11"/>
  <c r="F229" i="11"/>
  <c r="E229" i="11"/>
  <c r="D229" i="11"/>
  <c r="F228" i="11"/>
  <c r="E228" i="11"/>
  <c r="D228" i="11"/>
  <c r="G228" i="11" s="1"/>
  <c r="F227" i="11"/>
  <c r="E227" i="11"/>
  <c r="D227" i="11"/>
  <c r="F226" i="11"/>
  <c r="E226" i="11"/>
  <c r="D226" i="11"/>
  <c r="F225" i="11"/>
  <c r="E225" i="11"/>
  <c r="D225" i="11"/>
  <c r="F224" i="11"/>
  <c r="E224" i="11"/>
  <c r="D224" i="11"/>
  <c r="G224" i="11" s="1"/>
  <c r="F223" i="11"/>
  <c r="E223" i="11"/>
  <c r="D223" i="11"/>
  <c r="F222" i="11"/>
  <c r="E222" i="11"/>
  <c r="D222" i="11"/>
  <c r="F221" i="11"/>
  <c r="E221" i="11"/>
  <c r="D221" i="11"/>
  <c r="F114" i="11"/>
  <c r="E114" i="11"/>
  <c r="D114" i="11"/>
  <c r="G114" i="11" s="1"/>
  <c r="F220" i="11"/>
  <c r="E220" i="11"/>
  <c r="D220" i="11"/>
  <c r="F219" i="11"/>
  <c r="E219" i="11"/>
  <c r="D219" i="11"/>
  <c r="F218" i="11"/>
  <c r="E218" i="11"/>
  <c r="D218" i="11"/>
  <c r="F217" i="11"/>
  <c r="E217" i="11"/>
  <c r="D217" i="11"/>
  <c r="G217" i="11" s="1"/>
  <c r="F216" i="11"/>
  <c r="E216" i="11"/>
  <c r="D216" i="11"/>
  <c r="F215" i="11"/>
  <c r="E215" i="11"/>
  <c r="D215" i="11"/>
  <c r="F214" i="11"/>
  <c r="E214" i="11"/>
  <c r="D214" i="11"/>
  <c r="F111" i="11"/>
  <c r="E111" i="11"/>
  <c r="D111" i="11"/>
  <c r="G111" i="11" s="1"/>
  <c r="F213" i="11"/>
  <c r="E213" i="11"/>
  <c r="D213" i="11"/>
  <c r="F212" i="11"/>
  <c r="E212" i="11"/>
  <c r="D212" i="11"/>
  <c r="F108" i="11"/>
  <c r="E108" i="11"/>
  <c r="D108" i="11"/>
  <c r="F211" i="11"/>
  <c r="E211" i="11"/>
  <c r="D211" i="11"/>
  <c r="G211" i="11" s="1"/>
  <c r="F210" i="11"/>
  <c r="E210" i="11"/>
  <c r="D210" i="11"/>
  <c r="F209" i="11"/>
  <c r="E209" i="11"/>
  <c r="D209" i="11"/>
  <c r="F208" i="11"/>
  <c r="E208" i="11"/>
  <c r="D208" i="11"/>
  <c r="F207" i="11"/>
  <c r="E207" i="11"/>
  <c r="D207" i="11"/>
  <c r="G207" i="11" s="1"/>
  <c r="F106" i="11"/>
  <c r="E106" i="11"/>
  <c r="D106" i="11"/>
  <c r="F206" i="11"/>
  <c r="E206" i="11"/>
  <c r="D206" i="11"/>
  <c r="F205" i="11"/>
  <c r="E205" i="11"/>
  <c r="D205" i="11"/>
  <c r="F204" i="11"/>
  <c r="E204" i="11"/>
  <c r="D204" i="11"/>
  <c r="G204" i="11" s="1"/>
  <c r="F203" i="11"/>
  <c r="E203" i="11"/>
  <c r="D203" i="11"/>
  <c r="F202" i="11"/>
  <c r="E202" i="11"/>
  <c r="D202" i="11"/>
  <c r="F201" i="11"/>
  <c r="E201" i="11"/>
  <c r="D201" i="11"/>
  <c r="F105" i="11"/>
  <c r="E105" i="11"/>
  <c r="D105" i="11"/>
  <c r="G105" i="11" s="1"/>
  <c r="F200" i="11"/>
  <c r="E200" i="11"/>
  <c r="D200" i="11"/>
  <c r="F104" i="11"/>
  <c r="E104" i="11"/>
  <c r="D104" i="11"/>
  <c r="F198" i="11"/>
  <c r="E198" i="11"/>
  <c r="D198" i="11"/>
  <c r="F197" i="11"/>
  <c r="E197" i="11"/>
  <c r="D197" i="11"/>
  <c r="G197" i="11" s="1"/>
  <c r="F196" i="11"/>
  <c r="E196" i="11"/>
  <c r="D196" i="11"/>
  <c r="F194" i="11"/>
  <c r="E194" i="11"/>
  <c r="D194" i="11"/>
  <c r="F89" i="11"/>
  <c r="E89" i="11"/>
  <c r="D89" i="11"/>
  <c r="F193" i="11"/>
  <c r="E193" i="11"/>
  <c r="D193" i="11"/>
  <c r="G193" i="11" s="1"/>
  <c r="F192" i="11"/>
  <c r="E192" i="11"/>
  <c r="D192" i="11"/>
  <c r="F191" i="11"/>
  <c r="E191" i="11"/>
  <c r="D191" i="11"/>
  <c r="F190" i="11"/>
  <c r="E190" i="11"/>
  <c r="D190" i="11"/>
  <c r="F189" i="11"/>
  <c r="E189" i="11"/>
  <c r="D189" i="11"/>
  <c r="F188" i="11"/>
  <c r="E188" i="11"/>
  <c r="D188" i="11"/>
  <c r="F187" i="11"/>
  <c r="E187" i="11"/>
  <c r="D187" i="11"/>
  <c r="F186" i="11"/>
  <c r="E186" i="11"/>
  <c r="D186" i="11"/>
  <c r="F185" i="11"/>
  <c r="E185" i="11"/>
  <c r="D185" i="11"/>
  <c r="G185" i="11" s="1"/>
  <c r="F184" i="11"/>
  <c r="E184" i="11"/>
  <c r="D184" i="11"/>
  <c r="F183" i="11"/>
  <c r="E183" i="11"/>
  <c r="D183" i="11"/>
  <c r="F182" i="11"/>
  <c r="E182" i="11"/>
  <c r="D182" i="11"/>
  <c r="F181" i="11"/>
  <c r="E181" i="11"/>
  <c r="D181" i="11"/>
  <c r="F180" i="11"/>
  <c r="E180" i="11"/>
  <c r="D180" i="11"/>
  <c r="F73" i="11"/>
  <c r="E73" i="11"/>
  <c r="D73" i="11"/>
  <c r="F179" i="11"/>
  <c r="E179" i="11"/>
  <c r="D179" i="11"/>
  <c r="F178" i="11"/>
  <c r="E178" i="11"/>
  <c r="D178" i="11"/>
  <c r="F177" i="11"/>
  <c r="E177" i="11"/>
  <c r="D177" i="11"/>
  <c r="F176" i="11"/>
  <c r="E176" i="11"/>
  <c r="D176" i="11"/>
  <c r="F175" i="11"/>
  <c r="E175" i="11"/>
  <c r="D175" i="11"/>
  <c r="F174" i="11"/>
  <c r="E174" i="11"/>
  <c r="D174" i="11"/>
  <c r="F173" i="11"/>
  <c r="E173" i="11"/>
  <c r="D173" i="11"/>
  <c r="F172" i="11"/>
  <c r="E172" i="11"/>
  <c r="D172" i="11"/>
  <c r="F171" i="11"/>
  <c r="E171" i="11"/>
  <c r="D171" i="11"/>
  <c r="F170" i="11"/>
  <c r="E170" i="11"/>
  <c r="D170" i="11"/>
  <c r="F169" i="11"/>
  <c r="E169" i="11"/>
  <c r="D169" i="11"/>
  <c r="F168" i="11"/>
  <c r="E168" i="11"/>
  <c r="D168" i="11"/>
  <c r="F167" i="11"/>
  <c r="E167" i="11"/>
  <c r="D167" i="11"/>
  <c r="F166" i="11"/>
  <c r="E166" i="11"/>
  <c r="D166" i="11"/>
  <c r="F165" i="11"/>
  <c r="E165" i="11"/>
  <c r="D165" i="11"/>
  <c r="F164" i="11"/>
  <c r="E164" i="11"/>
  <c r="D164" i="11"/>
  <c r="F161" i="11"/>
  <c r="E161" i="11"/>
  <c r="D161" i="11"/>
  <c r="F160" i="11"/>
  <c r="E160" i="11"/>
  <c r="D160" i="11"/>
  <c r="F159" i="11"/>
  <c r="E159" i="11"/>
  <c r="D159" i="11"/>
  <c r="F158" i="11"/>
  <c r="E158" i="11"/>
  <c r="D158" i="11"/>
  <c r="F157" i="11"/>
  <c r="E157" i="11"/>
  <c r="D157" i="11"/>
  <c r="F156" i="11"/>
  <c r="E156" i="11"/>
  <c r="D156" i="11"/>
  <c r="F155" i="11"/>
  <c r="E155" i="11"/>
  <c r="D155" i="11"/>
  <c r="F154" i="11"/>
  <c r="E154" i="11"/>
  <c r="D154" i="11"/>
  <c r="F153" i="11"/>
  <c r="E153" i="11"/>
  <c r="D153" i="11"/>
  <c r="F152" i="11"/>
  <c r="E152" i="11"/>
  <c r="D152" i="11"/>
  <c r="F58" i="11"/>
  <c r="E58" i="11"/>
  <c r="D58" i="11"/>
  <c r="F151" i="11"/>
  <c r="E151" i="11"/>
  <c r="D151" i="11"/>
  <c r="F150" i="11"/>
  <c r="E150" i="11"/>
  <c r="D150" i="11"/>
  <c r="F149" i="11"/>
  <c r="E149" i="11"/>
  <c r="D149" i="11"/>
  <c r="F148" i="11"/>
  <c r="E148" i="11"/>
  <c r="D148" i="11"/>
  <c r="F147" i="11"/>
  <c r="E147" i="11"/>
  <c r="D147" i="11"/>
  <c r="F146" i="11"/>
  <c r="E146" i="11"/>
  <c r="D146" i="11"/>
  <c r="F259" i="11"/>
  <c r="E259" i="11"/>
  <c r="D259" i="11"/>
  <c r="F55" i="11"/>
  <c r="E55" i="11"/>
  <c r="D55" i="11"/>
  <c r="F144" i="11"/>
  <c r="E144" i="11"/>
  <c r="D144" i="11"/>
  <c r="F143" i="11"/>
  <c r="E143" i="11"/>
  <c r="D143" i="11"/>
  <c r="F142" i="11"/>
  <c r="E142" i="11"/>
  <c r="D142" i="11"/>
  <c r="F140" i="11"/>
  <c r="E140" i="11"/>
  <c r="D140" i="11"/>
  <c r="F139" i="11"/>
  <c r="E139" i="11"/>
  <c r="D139" i="11"/>
  <c r="F138" i="11"/>
  <c r="E138" i="11"/>
  <c r="D138" i="11"/>
  <c r="F137" i="11"/>
  <c r="E137" i="11"/>
  <c r="D137" i="11"/>
  <c r="F136" i="11"/>
  <c r="E136" i="11"/>
  <c r="D136" i="11"/>
  <c r="F49" i="11"/>
  <c r="E49" i="11"/>
  <c r="D49" i="11"/>
  <c r="F135" i="11"/>
  <c r="E135" i="11"/>
  <c r="D135" i="11"/>
  <c r="F134" i="11"/>
  <c r="E134" i="11"/>
  <c r="D134" i="11"/>
  <c r="F133" i="11"/>
  <c r="E133" i="11"/>
  <c r="D133" i="11"/>
  <c r="F132" i="11"/>
  <c r="E132" i="11"/>
  <c r="D132" i="11"/>
  <c r="F131" i="11"/>
  <c r="E131" i="11"/>
  <c r="D131" i="11"/>
  <c r="F130" i="11"/>
  <c r="E130" i="11"/>
  <c r="D130" i="11"/>
  <c r="F129" i="11"/>
  <c r="E129" i="11"/>
  <c r="D129" i="11"/>
  <c r="F128" i="11"/>
  <c r="E128" i="11"/>
  <c r="D128" i="11"/>
  <c r="F127" i="11"/>
  <c r="E127" i="11"/>
  <c r="D127" i="11"/>
  <c r="F126" i="11"/>
  <c r="E126" i="11"/>
  <c r="D126" i="11"/>
  <c r="F125" i="11"/>
  <c r="E125" i="11"/>
  <c r="D125" i="11"/>
  <c r="F124" i="11"/>
  <c r="E124" i="11"/>
  <c r="D124" i="11"/>
  <c r="F123" i="11"/>
  <c r="E123" i="11"/>
  <c r="D123" i="11"/>
  <c r="F233" i="11"/>
  <c r="E233" i="11"/>
  <c r="D233" i="11"/>
  <c r="F122" i="11"/>
  <c r="E122" i="11"/>
  <c r="D122" i="11"/>
  <c r="F121" i="11"/>
  <c r="E121" i="11"/>
  <c r="D121" i="11"/>
  <c r="F120" i="11"/>
  <c r="E120" i="11"/>
  <c r="D120" i="11"/>
  <c r="F231" i="11"/>
  <c r="E231" i="11"/>
  <c r="D231" i="11"/>
  <c r="F119" i="11"/>
  <c r="E119" i="11"/>
  <c r="D119" i="11"/>
  <c r="F118" i="11"/>
  <c r="E118" i="11"/>
  <c r="D118" i="11"/>
  <c r="F117" i="11"/>
  <c r="E117" i="11"/>
  <c r="D117" i="11"/>
  <c r="F116" i="11"/>
  <c r="E116" i="11"/>
  <c r="D116" i="11"/>
  <c r="F115" i="11"/>
  <c r="E115" i="11"/>
  <c r="D115" i="11"/>
  <c r="F113" i="11"/>
  <c r="E113" i="11"/>
  <c r="D113" i="11"/>
  <c r="F112" i="11"/>
  <c r="E112" i="11"/>
  <c r="D112" i="11"/>
  <c r="F110" i="11"/>
  <c r="E110" i="11"/>
  <c r="D110" i="11"/>
  <c r="F109" i="11"/>
  <c r="E109" i="11"/>
  <c r="D109" i="11"/>
  <c r="F107" i="11"/>
  <c r="E107" i="11"/>
  <c r="D107" i="11"/>
  <c r="F103" i="11"/>
  <c r="E103" i="11"/>
  <c r="D103" i="11"/>
  <c r="F199" i="11"/>
  <c r="E199" i="11"/>
  <c r="D199" i="11"/>
  <c r="F102" i="11"/>
  <c r="E102" i="11"/>
  <c r="D102" i="11"/>
  <c r="F101" i="11"/>
  <c r="E101" i="11"/>
  <c r="D101" i="11"/>
  <c r="F100" i="11"/>
  <c r="E100" i="11"/>
  <c r="D100" i="11"/>
  <c r="F99" i="11"/>
  <c r="E99" i="11"/>
  <c r="D99" i="11"/>
  <c r="F98" i="11"/>
  <c r="E98" i="11"/>
  <c r="D98" i="11"/>
  <c r="F97" i="11"/>
  <c r="E97" i="11"/>
  <c r="D97" i="11"/>
  <c r="F96" i="11"/>
  <c r="E96" i="11"/>
  <c r="D96" i="11"/>
  <c r="F195" i="11"/>
  <c r="E195" i="11"/>
  <c r="D195" i="11"/>
  <c r="F95" i="11"/>
  <c r="E95" i="11"/>
  <c r="D95" i="11"/>
  <c r="F94" i="11"/>
  <c r="E94" i="11"/>
  <c r="D94" i="11"/>
  <c r="F93" i="11"/>
  <c r="E93" i="11"/>
  <c r="D93" i="11"/>
  <c r="F92" i="11"/>
  <c r="E92" i="11"/>
  <c r="D92" i="11"/>
  <c r="F38" i="11"/>
  <c r="E38" i="11"/>
  <c r="D38" i="11"/>
  <c r="F37" i="11"/>
  <c r="E37" i="11"/>
  <c r="D37" i="11"/>
  <c r="F91" i="11"/>
  <c r="E91" i="11"/>
  <c r="D91" i="11"/>
  <c r="F90" i="11"/>
  <c r="E90" i="11"/>
  <c r="D90" i="11"/>
  <c r="F88" i="11"/>
  <c r="E88" i="11"/>
  <c r="D88" i="11"/>
  <c r="F87" i="11"/>
  <c r="E87" i="11"/>
  <c r="D87" i="11"/>
  <c r="F86" i="11"/>
  <c r="E86" i="11"/>
  <c r="D86" i="11"/>
  <c r="F85" i="11"/>
  <c r="E85" i="11"/>
  <c r="D85" i="11"/>
  <c r="F84" i="11"/>
  <c r="E84" i="11"/>
  <c r="D84" i="11"/>
  <c r="F83" i="11"/>
  <c r="E83" i="11"/>
  <c r="D83" i="11"/>
  <c r="F82" i="11"/>
  <c r="E82" i="11"/>
  <c r="D82" i="11"/>
  <c r="F81" i="11"/>
  <c r="E81" i="11"/>
  <c r="D81" i="11"/>
  <c r="F80" i="11"/>
  <c r="E80" i="11"/>
  <c r="D80" i="11"/>
  <c r="F79" i="11"/>
  <c r="E79" i="11"/>
  <c r="D79" i="11"/>
  <c r="F78" i="11"/>
  <c r="E78" i="11"/>
  <c r="D78" i="11"/>
  <c r="F77" i="11"/>
  <c r="E77" i="11"/>
  <c r="D77" i="11"/>
  <c r="F76" i="11"/>
  <c r="E76" i="11"/>
  <c r="D76" i="11"/>
  <c r="F75" i="11"/>
  <c r="E75" i="11"/>
  <c r="D75" i="11"/>
  <c r="F74" i="11"/>
  <c r="E74" i="11"/>
  <c r="D74" i="11"/>
  <c r="F72" i="11"/>
  <c r="E72" i="11"/>
  <c r="D72" i="11"/>
  <c r="F71" i="11"/>
  <c r="E71" i="11"/>
  <c r="D71" i="11"/>
  <c r="F70" i="11"/>
  <c r="E70" i="11"/>
  <c r="D70" i="11"/>
  <c r="F69" i="11"/>
  <c r="E69" i="11"/>
  <c r="D69" i="11"/>
  <c r="F68" i="11"/>
  <c r="E68" i="11"/>
  <c r="D68" i="11"/>
  <c r="F67" i="11"/>
  <c r="E67" i="11"/>
  <c r="D67" i="11"/>
  <c r="F66" i="11"/>
  <c r="E66" i="11"/>
  <c r="D66" i="11"/>
  <c r="F65" i="11"/>
  <c r="E65" i="11"/>
  <c r="D65" i="11"/>
  <c r="F64" i="11"/>
  <c r="E64" i="11"/>
  <c r="D64" i="11"/>
  <c r="F63" i="11"/>
  <c r="E63" i="11"/>
  <c r="D63" i="11"/>
  <c r="F163" i="11"/>
  <c r="E163" i="11"/>
  <c r="D163" i="11"/>
  <c r="F62" i="11"/>
  <c r="E62" i="11"/>
  <c r="D62" i="11"/>
  <c r="F162" i="11"/>
  <c r="E162" i="11"/>
  <c r="D162" i="11"/>
  <c r="F61" i="11"/>
  <c r="E61" i="11"/>
  <c r="D61" i="11"/>
  <c r="F60" i="11"/>
  <c r="E60" i="11"/>
  <c r="D60" i="11"/>
  <c r="F59" i="11"/>
  <c r="E59" i="11"/>
  <c r="D59" i="11"/>
  <c r="F57" i="11"/>
  <c r="E57" i="11"/>
  <c r="D57" i="11"/>
  <c r="F56" i="11"/>
  <c r="E56" i="11"/>
  <c r="D56" i="11"/>
  <c r="F53" i="11"/>
  <c r="E53" i="11"/>
  <c r="D53" i="11"/>
  <c r="F52" i="11"/>
  <c r="E52" i="11"/>
  <c r="D52" i="11"/>
  <c r="F51" i="11"/>
  <c r="E51" i="11"/>
  <c r="D51" i="11"/>
  <c r="F50" i="11"/>
  <c r="E50" i="11"/>
  <c r="D50" i="11"/>
  <c r="F48" i="11"/>
  <c r="E48" i="11"/>
  <c r="D48" i="11"/>
  <c r="F47" i="11"/>
  <c r="E47" i="11"/>
  <c r="D47" i="11"/>
  <c r="F46" i="11"/>
  <c r="E46" i="11"/>
  <c r="D46" i="11"/>
  <c r="F45" i="11"/>
  <c r="E45" i="11"/>
  <c r="D45" i="11"/>
  <c r="F44" i="11"/>
  <c r="E44" i="11"/>
  <c r="D44" i="11"/>
  <c r="F42" i="11"/>
  <c r="E42" i="11"/>
  <c r="D42" i="11"/>
  <c r="F41" i="11"/>
  <c r="E41" i="11"/>
  <c r="D41" i="11"/>
  <c r="F39" i="11"/>
  <c r="E39" i="11"/>
  <c r="D39" i="11"/>
  <c r="F36" i="11"/>
  <c r="E36" i="11"/>
  <c r="D36" i="11"/>
  <c r="F34" i="11"/>
  <c r="E34" i="11"/>
  <c r="D34" i="11"/>
  <c r="F33" i="11"/>
  <c r="E33" i="11"/>
  <c r="D33" i="11"/>
  <c r="F32" i="11"/>
  <c r="E32" i="11"/>
  <c r="D32" i="11"/>
  <c r="F30" i="11"/>
  <c r="E30" i="11"/>
  <c r="D30" i="11"/>
  <c r="F29" i="11"/>
  <c r="E29" i="11"/>
  <c r="D29" i="11"/>
  <c r="F28" i="11"/>
  <c r="E28" i="11"/>
  <c r="D28" i="11"/>
  <c r="F27" i="11"/>
  <c r="E27" i="11"/>
  <c r="D27" i="11"/>
  <c r="F26" i="11"/>
  <c r="E26" i="11"/>
  <c r="D26" i="11"/>
  <c r="F25" i="11"/>
  <c r="E25" i="11"/>
  <c r="D25" i="11"/>
  <c r="F24" i="11"/>
  <c r="E24" i="11"/>
  <c r="D24" i="11"/>
  <c r="F23" i="11"/>
  <c r="E23" i="11"/>
  <c r="D23" i="11"/>
  <c r="F22" i="11"/>
  <c r="E22" i="11"/>
  <c r="D22" i="11"/>
  <c r="F21" i="11"/>
  <c r="E21" i="11"/>
  <c r="D21" i="11"/>
  <c r="F20" i="11"/>
  <c r="E20" i="11"/>
  <c r="D20" i="11"/>
  <c r="F16" i="11"/>
  <c r="E16" i="11"/>
  <c r="D16" i="11"/>
  <c r="F43" i="11"/>
  <c r="E43" i="11"/>
  <c r="D43" i="11"/>
  <c r="F40" i="11"/>
  <c r="E40" i="11"/>
  <c r="D40" i="11"/>
  <c r="F18" i="11"/>
  <c r="E18" i="11"/>
  <c r="D18" i="11"/>
  <c r="F35" i="11"/>
  <c r="E35" i="11"/>
  <c r="D35" i="11"/>
  <c r="F12" i="11"/>
  <c r="E12" i="11"/>
  <c r="D12" i="11"/>
  <c r="F11" i="11"/>
  <c r="E11" i="11"/>
  <c r="D11" i="11"/>
  <c r="F31" i="11"/>
  <c r="E31" i="11"/>
  <c r="D31" i="11"/>
  <c r="F19" i="11"/>
  <c r="E19" i="11"/>
  <c r="D19" i="11"/>
  <c r="F54" i="11"/>
  <c r="E54" i="11"/>
  <c r="D54" i="11"/>
  <c r="F17" i="11"/>
  <c r="E17" i="11"/>
  <c r="D17" i="11"/>
  <c r="F15" i="11"/>
  <c r="E15" i="11"/>
  <c r="D15" i="11"/>
  <c r="F14" i="11"/>
  <c r="E14" i="11"/>
  <c r="D14" i="11"/>
  <c r="F13" i="11"/>
  <c r="E13" i="11"/>
  <c r="D13" i="11"/>
  <c r="F10" i="11"/>
  <c r="E10" i="11"/>
  <c r="D10" i="11"/>
  <c r="I84" i="14" l="1"/>
  <c r="I150" i="14"/>
  <c r="I245" i="14"/>
  <c r="I27" i="14"/>
  <c r="I57" i="14"/>
  <c r="I102" i="14"/>
  <c r="I171" i="14"/>
  <c r="I209" i="14"/>
  <c r="I9" i="14"/>
  <c r="I203" i="14"/>
  <c r="I98" i="14"/>
  <c r="I167" i="14"/>
  <c r="I201" i="14"/>
  <c r="I262" i="14"/>
  <c r="I207" i="14"/>
  <c r="I94" i="14"/>
  <c r="I163" i="14"/>
  <c r="I193" i="14"/>
  <c r="I254" i="14"/>
  <c r="I211" i="14"/>
  <c r="I54" i="14"/>
  <c r="I123" i="14"/>
  <c r="I153" i="14"/>
  <c r="I184" i="14"/>
  <c r="I251" i="14"/>
  <c r="I50" i="14"/>
  <c r="I119" i="14"/>
  <c r="I149" i="14"/>
  <c r="I180" i="14"/>
  <c r="I255" i="14"/>
  <c r="I46" i="14"/>
  <c r="I115" i="14"/>
  <c r="I145" i="14"/>
  <c r="I176" i="14"/>
  <c r="I259" i="14"/>
  <c r="I202" i="14"/>
  <c r="I88" i="14"/>
  <c r="I75" i="14"/>
  <c r="I105" i="14"/>
  <c r="I136" i="14"/>
  <c r="I224" i="14"/>
  <c r="I194" i="14"/>
  <c r="I72" i="14"/>
  <c r="I71" i="14"/>
  <c r="I101" i="14"/>
  <c r="I132" i="14"/>
  <c r="I228" i="14"/>
  <c r="I190" i="14"/>
  <c r="I64" i="14"/>
  <c r="I67" i="14"/>
  <c r="I97" i="14"/>
  <c r="I128" i="14"/>
  <c r="I232" i="14"/>
  <c r="I146" i="14"/>
  <c r="I237" i="14"/>
  <c r="I23" i="14"/>
  <c r="I53" i="14"/>
  <c r="I80" i="14"/>
  <c r="I142" i="14"/>
  <c r="I229" i="14"/>
  <c r="I19" i="14"/>
  <c r="I49" i="14"/>
  <c r="I76" i="14"/>
  <c r="I186" i="14"/>
  <c r="I138" i="14"/>
  <c r="I90" i="14"/>
  <c r="I42" i="14"/>
  <c r="I56" i="14"/>
  <c r="I221" i="14"/>
  <c r="I159" i="14"/>
  <c r="I111" i="14"/>
  <c r="I63" i="14"/>
  <c r="I15" i="14"/>
  <c r="I189" i="14"/>
  <c r="I141" i="14"/>
  <c r="I93" i="14"/>
  <c r="I45" i="14"/>
  <c r="I246" i="14"/>
  <c r="I172" i="14"/>
  <c r="I124" i="14"/>
  <c r="I68" i="14"/>
  <c r="I215" i="14"/>
  <c r="I263" i="14"/>
  <c r="I236" i="14"/>
  <c r="I266" i="14"/>
  <c r="I182" i="14"/>
  <c r="I134" i="14"/>
  <c r="I86" i="14"/>
  <c r="I38" i="14"/>
  <c r="I48" i="14"/>
  <c r="I213" i="14"/>
  <c r="I155" i="14"/>
  <c r="I107" i="14"/>
  <c r="I59" i="14"/>
  <c r="I11" i="14"/>
  <c r="I185" i="14"/>
  <c r="I137" i="14"/>
  <c r="I89" i="14"/>
  <c r="I41" i="14"/>
  <c r="I238" i="14"/>
  <c r="I168" i="14"/>
  <c r="I120" i="14"/>
  <c r="I60" i="14"/>
  <c r="I219" i="14"/>
  <c r="I267" i="14"/>
  <c r="I240" i="14"/>
  <c r="I258" i="14"/>
  <c r="I178" i="14"/>
  <c r="I130" i="14"/>
  <c r="I82" i="14"/>
  <c r="I34" i="14"/>
  <c r="I40" i="14"/>
  <c r="I205" i="14"/>
  <c r="I151" i="14"/>
  <c r="I103" i="14"/>
  <c r="I55" i="14"/>
  <c r="I265" i="14"/>
  <c r="I181" i="14"/>
  <c r="I133" i="14"/>
  <c r="I85" i="14"/>
  <c r="I37" i="14"/>
  <c r="I230" i="14"/>
  <c r="I164" i="14"/>
  <c r="I116" i="14"/>
  <c r="I52" i="14"/>
  <c r="I223" i="14"/>
  <c r="I196" i="14"/>
  <c r="I244" i="14"/>
  <c r="I250" i="14"/>
  <c r="I174" i="14"/>
  <c r="I126" i="14"/>
  <c r="I78" i="14"/>
  <c r="I30" i="14"/>
  <c r="I32" i="14"/>
  <c r="I197" i="14"/>
  <c r="I147" i="14"/>
  <c r="I99" i="14"/>
  <c r="I51" i="14"/>
  <c r="I257" i="14"/>
  <c r="I177" i="14"/>
  <c r="I129" i="14"/>
  <c r="I81" i="14"/>
  <c r="I33" i="14"/>
  <c r="I222" i="14"/>
  <c r="I160" i="14"/>
  <c r="I112" i="14"/>
  <c r="I44" i="14"/>
  <c r="I227" i="14"/>
  <c r="I200" i="14"/>
  <c r="I248" i="14"/>
  <c r="I242" i="14"/>
  <c r="I170" i="14"/>
  <c r="I122" i="14"/>
  <c r="I74" i="14"/>
  <c r="I26" i="14"/>
  <c r="I24" i="14"/>
  <c r="I191" i="14"/>
  <c r="I143" i="14"/>
  <c r="I95" i="14"/>
  <c r="I47" i="14"/>
  <c r="I249" i="14"/>
  <c r="I173" i="14"/>
  <c r="I125" i="14"/>
  <c r="I77" i="14"/>
  <c r="I29" i="14"/>
  <c r="I214" i="14"/>
  <c r="I156" i="14"/>
  <c r="I108" i="14"/>
  <c r="I36" i="14"/>
  <c r="I231" i="14"/>
  <c r="I204" i="14"/>
  <c r="I252" i="14"/>
  <c r="I234" i="14"/>
  <c r="I166" i="14"/>
  <c r="I118" i="14"/>
  <c r="I70" i="14"/>
  <c r="I22" i="14"/>
  <c r="I20" i="14"/>
  <c r="I187" i="14"/>
  <c r="I139" i="14"/>
  <c r="I91" i="14"/>
  <c r="I43" i="14"/>
  <c r="I241" i="14"/>
  <c r="I169" i="14"/>
  <c r="I121" i="14"/>
  <c r="I73" i="14"/>
  <c r="I25" i="14"/>
  <c r="I206" i="14"/>
  <c r="I152" i="14"/>
  <c r="I104" i="14"/>
  <c r="I28" i="14"/>
  <c r="I235" i="14"/>
  <c r="I208" i="14"/>
  <c r="I256" i="14"/>
  <c r="I226" i="14"/>
  <c r="I162" i="14"/>
  <c r="I114" i="14"/>
  <c r="I66" i="14"/>
  <c r="I18" i="14"/>
  <c r="I12" i="14"/>
  <c r="I183" i="14"/>
  <c r="I135" i="14"/>
  <c r="I87" i="14"/>
  <c r="I39" i="14"/>
  <c r="I233" i="14"/>
  <c r="I165" i="14"/>
  <c r="I117" i="14"/>
  <c r="I69" i="14"/>
  <c r="I21" i="14"/>
  <c r="I198" i="14"/>
  <c r="I148" i="14"/>
  <c r="I100" i="14"/>
  <c r="I16" i="14"/>
  <c r="I239" i="14"/>
  <c r="I212" i="14"/>
  <c r="I260" i="14"/>
  <c r="I218" i="14"/>
  <c r="I158" i="14"/>
  <c r="I110" i="14"/>
  <c r="I62" i="14"/>
  <c r="I14" i="14"/>
  <c r="I261" i="14"/>
  <c r="I179" i="14"/>
  <c r="I131" i="14"/>
  <c r="I83" i="14"/>
  <c r="I35" i="14"/>
  <c r="I225" i="14"/>
  <c r="I161" i="14"/>
  <c r="I113" i="14"/>
  <c r="I65" i="14"/>
  <c r="I17" i="14"/>
  <c r="I192" i="14"/>
  <c r="I144" i="14"/>
  <c r="I96" i="14"/>
  <c r="I195" i="14"/>
  <c r="I243" i="14"/>
  <c r="I216" i="14"/>
  <c r="I264" i="14"/>
  <c r="I210" i="14"/>
  <c r="I154" i="14"/>
  <c r="I106" i="14"/>
  <c r="I58" i="14"/>
  <c r="I10" i="14"/>
  <c r="I253" i="14"/>
  <c r="I175" i="14"/>
  <c r="I127" i="14"/>
  <c r="I79" i="14"/>
  <c r="I31" i="14"/>
  <c r="I217" i="14"/>
  <c r="I157" i="14"/>
  <c r="I109" i="14"/>
  <c r="I61" i="14"/>
  <c r="I13" i="14"/>
  <c r="I188" i="14"/>
  <c r="I140" i="14"/>
  <c r="I92" i="14"/>
  <c r="I199" i="14"/>
  <c r="I247" i="14"/>
  <c r="I220" i="14"/>
  <c r="B19" i="14"/>
  <c r="B83" i="14"/>
  <c r="J2" i="13"/>
  <c r="B35" i="14"/>
  <c r="B211" i="14"/>
  <c r="B51" i="14"/>
  <c r="B59" i="11"/>
  <c r="B67" i="14"/>
  <c r="B201" i="11"/>
  <c r="B165" i="11"/>
  <c r="B29" i="14"/>
  <c r="B37" i="14"/>
  <c r="B24" i="11"/>
  <c r="B174" i="11"/>
  <c r="B49" i="14"/>
  <c r="B181" i="11"/>
  <c r="B61" i="14"/>
  <c r="B30" i="11"/>
  <c r="B73" i="14"/>
  <c r="B187" i="11"/>
  <c r="B81" i="14"/>
  <c r="B89" i="14"/>
  <c r="B86" i="11"/>
  <c r="B89" i="11"/>
  <c r="B101" i="14"/>
  <c r="B96" i="11"/>
  <c r="B113" i="14"/>
  <c r="B199" i="11"/>
  <c r="B125" i="14"/>
  <c r="B203" i="11"/>
  <c r="B133" i="14"/>
  <c r="B106" i="11"/>
  <c r="B137" i="14"/>
  <c r="B211" i="11"/>
  <c r="B145" i="14"/>
  <c r="B215" i="11"/>
  <c r="B157" i="14"/>
  <c r="B114" i="11"/>
  <c r="B165" i="14"/>
  <c r="B221" i="11"/>
  <c r="B169" i="14"/>
  <c r="B118" i="11"/>
  <c r="B177" i="14"/>
  <c r="B47" i="11"/>
  <c r="B185" i="14"/>
  <c r="B124" i="11"/>
  <c r="B193" i="14"/>
  <c r="B129" i="11"/>
  <c r="B201" i="14"/>
  <c r="B132" i="11"/>
  <c r="B205" i="14"/>
  <c r="B213" i="14"/>
  <c r="B135" i="11"/>
  <c r="B51" i="11"/>
  <c r="B221" i="14"/>
  <c r="B229" i="14"/>
  <c r="B139" i="11"/>
  <c r="B54" i="11"/>
  <c r="B241" i="14"/>
  <c r="B56" i="11"/>
  <c r="B249" i="14"/>
  <c r="B261" i="14"/>
  <c r="B268" i="11"/>
  <c r="B168" i="11"/>
  <c r="B38" i="14"/>
  <c r="B62" i="14"/>
  <c r="B182" i="11"/>
  <c r="B78" i="14"/>
  <c r="B82" i="11"/>
  <c r="B90" i="11"/>
  <c r="B102" i="14"/>
  <c r="B194" i="11"/>
  <c r="B110" i="14"/>
  <c r="B40" i="11"/>
  <c r="B118" i="14"/>
  <c r="B204" i="11"/>
  <c r="B134" i="14"/>
  <c r="B210" i="11"/>
  <c r="B142" i="14"/>
  <c r="B216" i="11"/>
  <c r="B158" i="14"/>
  <c r="B115" i="11"/>
  <c r="B166" i="14"/>
  <c r="B174" i="14"/>
  <c r="B225" i="11"/>
  <c r="B231" i="11"/>
  <c r="B182" i="14"/>
  <c r="B48" i="11"/>
  <c r="B190" i="14"/>
  <c r="B127" i="11"/>
  <c r="B198" i="14"/>
  <c r="B206" i="14"/>
  <c r="B239" i="11"/>
  <c r="B49" i="11"/>
  <c r="B214" i="14"/>
  <c r="B247" i="11"/>
  <c r="B222" i="14"/>
  <c r="B251" i="11"/>
  <c r="B230" i="14"/>
  <c r="B25" i="14"/>
  <c r="B163" i="11"/>
  <c r="B67" i="11"/>
  <c r="B41" i="14"/>
  <c r="B176" i="11"/>
  <c r="B53" i="14"/>
  <c r="B28" i="11"/>
  <c r="B65" i="14"/>
  <c r="B31" i="11"/>
  <c r="B77" i="14"/>
  <c r="B193" i="11"/>
  <c r="B97" i="14"/>
  <c r="B95" i="11"/>
  <c r="B109" i="14"/>
  <c r="B198" i="11"/>
  <c r="B121" i="14"/>
  <c r="B213" i="11"/>
  <c r="B153" i="14"/>
  <c r="B30" i="14"/>
  <c r="B64" i="11"/>
  <c r="B76" i="11"/>
  <c r="B70" i="14"/>
  <c r="B94" i="14"/>
  <c r="B192" i="11"/>
  <c r="B14" i="11"/>
  <c r="B126" i="14"/>
  <c r="B162" i="11"/>
  <c r="B21" i="14"/>
  <c r="B65" i="11"/>
  <c r="B33" i="14"/>
  <c r="B173" i="11"/>
  <c r="B45" i="14"/>
  <c r="B57" i="14"/>
  <c r="B178" i="11"/>
  <c r="B69" i="14"/>
  <c r="B29" i="11"/>
  <c r="B84" i="11"/>
  <c r="B85" i="14"/>
  <c r="B87" i="11"/>
  <c r="B93" i="14"/>
  <c r="B38" i="11"/>
  <c r="B105" i="14"/>
  <c r="B98" i="11"/>
  <c r="B117" i="14"/>
  <c r="B200" i="11"/>
  <c r="B129" i="14"/>
  <c r="B42" i="11"/>
  <c r="B141" i="14"/>
  <c r="B45" i="11"/>
  <c r="B149" i="14"/>
  <c r="B218" i="11"/>
  <c r="B161" i="14"/>
  <c r="B224" i="11"/>
  <c r="B173" i="14"/>
  <c r="B230" i="11"/>
  <c r="B181" i="14"/>
  <c r="B233" i="11"/>
  <c r="B189" i="14"/>
  <c r="B197" i="14"/>
  <c r="B126" i="11"/>
  <c r="B241" i="11"/>
  <c r="B209" i="14"/>
  <c r="B217" i="14"/>
  <c r="B245" i="11"/>
  <c r="B250" i="11"/>
  <c r="B225" i="14"/>
  <c r="B253" i="11"/>
  <c r="B233" i="14"/>
  <c r="B245" i="14"/>
  <c r="B258" i="11"/>
  <c r="B266" i="11"/>
  <c r="B257" i="14"/>
  <c r="B151" i="11"/>
  <c r="B265" i="14"/>
  <c r="B62" i="11"/>
  <c r="B22" i="14"/>
  <c r="B46" i="14"/>
  <c r="B25" i="11"/>
  <c r="B71" i="11"/>
  <c r="B54" i="14"/>
  <c r="B34" i="11"/>
  <c r="B86" i="14"/>
  <c r="B212" i="11"/>
  <c r="B150" i="14"/>
  <c r="B23" i="11"/>
  <c r="B32" i="14"/>
  <c r="B66" i="11"/>
  <c r="B36" i="14"/>
  <c r="B183" i="11"/>
  <c r="B64" i="14"/>
  <c r="B81" i="11"/>
  <c r="B76" i="14"/>
  <c r="B85" i="11"/>
  <c r="B88" i="14"/>
  <c r="B37" i="11"/>
  <c r="B104" i="14"/>
  <c r="B236" i="11"/>
  <c r="B196" i="14"/>
  <c r="B243" i="11"/>
  <c r="B212" i="14"/>
  <c r="B244" i="11"/>
  <c r="B216" i="14"/>
  <c r="B50" i="11"/>
  <c r="B220" i="14"/>
  <c r="B249" i="11"/>
  <c r="B224" i="14"/>
  <c r="B138" i="11"/>
  <c r="B228" i="14"/>
  <c r="B252" i="11"/>
  <c r="B232" i="14"/>
  <c r="B142" i="11"/>
  <c r="B236" i="14"/>
  <c r="B255" i="11"/>
  <c r="B240" i="14"/>
  <c r="B257" i="11"/>
  <c r="B244" i="14"/>
  <c r="B260" i="11"/>
  <c r="B248" i="14"/>
  <c r="B263" i="11"/>
  <c r="B252" i="14"/>
  <c r="B147" i="11"/>
  <c r="B256" i="14"/>
  <c r="B148" i="11"/>
  <c r="B260" i="14"/>
  <c r="B57" i="11"/>
  <c r="B264" i="14"/>
  <c r="B152" i="11"/>
  <c r="B268" i="14"/>
  <c r="B26" i="14"/>
  <c r="B63" i="11"/>
  <c r="B166" i="11"/>
  <c r="B34" i="14"/>
  <c r="B68" i="11"/>
  <c r="B42" i="14"/>
  <c r="B27" i="11"/>
  <c r="B50" i="14"/>
  <c r="B58" i="14"/>
  <c r="B179" i="11"/>
  <c r="B184" i="11"/>
  <c r="B66" i="14"/>
  <c r="B79" i="11"/>
  <c r="B74" i="14"/>
  <c r="B83" i="11"/>
  <c r="B82" i="14"/>
  <c r="B90" i="14"/>
  <c r="B11" i="11"/>
  <c r="B35" i="11"/>
  <c r="B98" i="14"/>
  <c r="B92" i="11"/>
  <c r="B106" i="14"/>
  <c r="B197" i="11"/>
  <c r="B114" i="14"/>
  <c r="B100" i="11"/>
  <c r="B122" i="14"/>
  <c r="B105" i="11"/>
  <c r="B130" i="14"/>
  <c r="B207" i="11"/>
  <c r="B138" i="14"/>
  <c r="B108" i="11"/>
  <c r="B146" i="14"/>
  <c r="B111" i="11"/>
  <c r="B154" i="14"/>
  <c r="B219" i="11"/>
  <c r="B162" i="14"/>
  <c r="B117" i="11"/>
  <c r="B170" i="14"/>
  <c r="B119" i="11"/>
  <c r="B178" i="14"/>
  <c r="B121" i="11"/>
  <c r="B186" i="14"/>
  <c r="B125" i="11"/>
  <c r="B194" i="14"/>
  <c r="B202" i="14"/>
  <c r="B130" i="11"/>
  <c r="B134" i="11"/>
  <c r="B210" i="14"/>
  <c r="B218" i="14"/>
  <c r="B18" i="11"/>
  <c r="B53" i="11"/>
  <c r="B237" i="14"/>
  <c r="B100" i="14"/>
  <c r="B164" i="14"/>
  <c r="B157" i="11"/>
  <c r="B16" i="14"/>
  <c r="B161" i="11"/>
  <c r="B20" i="14"/>
  <c r="B172" i="11"/>
  <c r="B44" i="14"/>
  <c r="B70" i="11"/>
  <c r="B52" i="14"/>
  <c r="B75" i="11"/>
  <c r="B68" i="14"/>
  <c r="B188" i="11"/>
  <c r="B84" i="14"/>
  <c r="B99" i="11"/>
  <c r="B120" i="14"/>
  <c r="B206" i="11"/>
  <c r="B136" i="14"/>
  <c r="B110" i="11"/>
  <c r="B152" i="14"/>
  <c r="B16" i="11"/>
  <c r="B168" i="14"/>
  <c r="B17" i="11"/>
  <c r="B184" i="14"/>
  <c r="B237" i="11"/>
  <c r="B200" i="14"/>
  <c r="B10" i="14"/>
  <c r="B153" i="11"/>
  <c r="B155" i="11"/>
  <c r="B13" i="14"/>
  <c r="B158" i="11"/>
  <c r="B17" i="14"/>
  <c r="B23" i="14"/>
  <c r="B39" i="14"/>
  <c r="B55" i="14"/>
  <c r="B71" i="14"/>
  <c r="B87" i="14"/>
  <c r="B148" i="14"/>
  <c r="B219" i="14"/>
  <c r="B247" i="14"/>
  <c r="B61" i="11"/>
  <c r="B88" i="11"/>
  <c r="B137" i="11"/>
  <c r="B154" i="11"/>
  <c r="B12" i="14"/>
  <c r="B20" i="11"/>
  <c r="B24" i="14"/>
  <c r="B69" i="11"/>
  <c r="B48" i="14"/>
  <c r="B72" i="11"/>
  <c r="B56" i="14"/>
  <c r="B78" i="11"/>
  <c r="B72" i="14"/>
  <c r="B191" i="11"/>
  <c r="B92" i="14"/>
  <c r="B94" i="11"/>
  <c r="B108" i="14"/>
  <c r="B102" i="11"/>
  <c r="B124" i="14"/>
  <c r="B43" i="11"/>
  <c r="B144" i="14"/>
  <c r="B112" i="11"/>
  <c r="B156" i="14"/>
  <c r="B227" i="11"/>
  <c r="B176" i="14"/>
  <c r="B232" i="11"/>
  <c r="B188" i="14"/>
  <c r="B238" i="11"/>
  <c r="B204" i="14"/>
  <c r="J4" i="13"/>
  <c r="C230" i="13" s="1"/>
  <c r="H237" i="14" s="1"/>
  <c r="J237" i="14" s="1"/>
  <c r="K237" i="14" s="1"/>
  <c r="L237" i="14" s="1"/>
  <c r="J3" i="13"/>
  <c r="B156" i="11"/>
  <c r="B14" i="14"/>
  <c r="B18" i="14"/>
  <c r="B159" i="11"/>
  <c r="B234" i="14"/>
  <c r="B141" i="11"/>
  <c r="B256" i="11"/>
  <c r="B242" i="14"/>
  <c r="B259" i="11"/>
  <c r="B246" i="14"/>
  <c r="B261" i="11"/>
  <c r="B250" i="14"/>
  <c r="B267" i="11"/>
  <c r="B258" i="14"/>
  <c r="B269" i="11"/>
  <c r="B266" i="14"/>
  <c r="B11" i="14"/>
  <c r="B27" i="14"/>
  <c r="B43" i="14"/>
  <c r="B59" i="14"/>
  <c r="B75" i="14"/>
  <c r="B91" i="14"/>
  <c r="B132" i="14"/>
  <c r="B226" i="14"/>
  <c r="B254" i="14"/>
  <c r="B235" i="11"/>
  <c r="B143" i="11"/>
  <c r="B164" i="11"/>
  <c r="B28" i="14"/>
  <c r="B170" i="11"/>
  <c r="B40" i="14"/>
  <c r="B180" i="11"/>
  <c r="B60" i="14"/>
  <c r="B186" i="11"/>
  <c r="B80" i="14"/>
  <c r="B13" i="11"/>
  <c r="B96" i="14"/>
  <c r="B196" i="11"/>
  <c r="B112" i="14"/>
  <c r="B104" i="11"/>
  <c r="B128" i="14"/>
  <c r="B209" i="11"/>
  <c r="B140" i="14"/>
  <c r="B113" i="11"/>
  <c r="B160" i="14"/>
  <c r="B223" i="11"/>
  <c r="B172" i="14"/>
  <c r="B123" i="11"/>
  <c r="B192" i="14"/>
  <c r="B133" i="11"/>
  <c r="B208" i="14"/>
  <c r="B91" i="11"/>
  <c r="B103" i="14"/>
  <c r="B93" i="11"/>
  <c r="B107" i="14"/>
  <c r="B111" i="14"/>
  <c r="B195" i="11"/>
  <c r="B115" i="14"/>
  <c r="B39" i="11"/>
  <c r="B41" i="11"/>
  <c r="B119" i="14"/>
  <c r="B101" i="11"/>
  <c r="B123" i="14"/>
  <c r="B127" i="14"/>
  <c r="B103" i="11"/>
  <c r="B205" i="11"/>
  <c r="B135" i="14"/>
  <c r="B208" i="11"/>
  <c r="B139" i="14"/>
  <c r="B143" i="14"/>
  <c r="B107" i="11"/>
  <c r="B147" i="14"/>
  <c r="B44" i="11"/>
  <c r="B46" i="11"/>
  <c r="B151" i="14"/>
  <c r="B214" i="11"/>
  <c r="B155" i="14"/>
  <c r="B159" i="14"/>
  <c r="B217" i="11"/>
  <c r="B116" i="11"/>
  <c r="B167" i="14"/>
  <c r="B222" i="11"/>
  <c r="B171" i="14"/>
  <c r="B175" i="14"/>
  <c r="B226" i="11"/>
  <c r="B179" i="14"/>
  <c r="B228" i="11"/>
  <c r="B120" i="11"/>
  <c r="B183" i="14"/>
  <c r="B122" i="11"/>
  <c r="B187" i="14"/>
  <c r="B191" i="14"/>
  <c r="B234" i="11"/>
  <c r="B128" i="11"/>
  <c r="B199" i="14"/>
  <c r="B131" i="11"/>
  <c r="B203" i="14"/>
  <c r="B207" i="14"/>
  <c r="B240" i="11"/>
  <c r="B136" i="11"/>
  <c r="B215" i="14"/>
  <c r="B223" i="14"/>
  <c r="B248" i="11"/>
  <c r="B140" i="11"/>
  <c r="B231" i="14"/>
  <c r="B254" i="11"/>
  <c r="B235" i="14"/>
  <c r="B239" i="14"/>
  <c r="B144" i="11"/>
  <c r="B55" i="11"/>
  <c r="B243" i="14"/>
  <c r="B262" i="11"/>
  <c r="B251" i="14"/>
  <c r="B146" i="11"/>
  <c r="B255" i="14"/>
  <c r="B19" i="11"/>
  <c r="B259" i="14"/>
  <c r="B150" i="11"/>
  <c r="B263" i="14"/>
  <c r="B58" i="11"/>
  <c r="B267" i="14"/>
  <c r="B31" i="14"/>
  <c r="B47" i="14"/>
  <c r="B63" i="14"/>
  <c r="B79" i="14"/>
  <c r="B95" i="14"/>
  <c r="B116" i="14"/>
  <c r="B180" i="14"/>
  <c r="B262" i="14"/>
  <c r="B15" i="11"/>
  <c r="B264" i="11"/>
  <c r="G127" i="11"/>
  <c r="G131" i="11"/>
  <c r="G135" i="11"/>
  <c r="G138" i="11"/>
  <c r="G143" i="11"/>
  <c r="G146" i="11"/>
  <c r="G150" i="11"/>
  <c r="G235" i="11"/>
  <c r="G239" i="11"/>
  <c r="G243" i="11"/>
  <c r="G247" i="11"/>
  <c r="G251" i="11"/>
  <c r="G254" i="11"/>
  <c r="G258" i="11"/>
  <c r="G262" i="11"/>
  <c r="G14" i="11"/>
  <c r="G19" i="11"/>
  <c r="G35" i="11"/>
  <c r="G16" i="11"/>
  <c r="G23" i="11"/>
  <c r="G27" i="11"/>
  <c r="G32" i="11"/>
  <c r="G39" i="11"/>
  <c r="G45" i="11"/>
  <c r="G50" i="11"/>
  <c r="G56" i="11"/>
  <c r="G61" i="11"/>
  <c r="G63" i="11"/>
  <c r="G67" i="11"/>
  <c r="G71" i="11"/>
  <c r="G76" i="11"/>
  <c r="G80" i="11"/>
  <c r="G84" i="11"/>
  <c r="G88" i="11"/>
  <c r="G38" i="11"/>
  <c r="G95" i="11"/>
  <c r="G98" i="11"/>
  <c r="G102" i="11"/>
  <c r="G109" i="11"/>
  <c r="G115" i="11"/>
  <c r="G119" i="11"/>
  <c r="G122" i="11"/>
  <c r="G125" i="11"/>
  <c r="G129" i="11"/>
  <c r="G133" i="11"/>
  <c r="G136" i="11"/>
  <c r="G140" i="11"/>
  <c r="G55" i="11"/>
  <c r="G148" i="11"/>
  <c r="G58" i="11"/>
  <c r="G155" i="11"/>
  <c r="G159" i="11"/>
  <c r="G165" i="11"/>
  <c r="G169" i="11"/>
  <c r="G173" i="11"/>
  <c r="G177" i="11"/>
  <c r="G180" i="11"/>
  <c r="G184" i="11"/>
  <c r="G188" i="11"/>
  <c r="G192" i="11"/>
  <c r="G196" i="11"/>
  <c r="G200" i="11"/>
  <c r="G203" i="11"/>
  <c r="G106" i="11"/>
  <c r="G210" i="11"/>
  <c r="G213" i="11"/>
  <c r="G216" i="11"/>
  <c r="G220" i="11"/>
  <c r="G223" i="11"/>
  <c r="G227" i="11"/>
  <c r="G232" i="11"/>
  <c r="G237" i="11"/>
  <c r="G268" i="11"/>
  <c r="G13" i="11"/>
  <c r="G54" i="11"/>
  <c r="G12" i="11"/>
  <c r="G43" i="11"/>
  <c r="G22" i="11"/>
  <c r="G26" i="11"/>
  <c r="G30" i="11"/>
  <c r="G36" i="11"/>
  <c r="G44" i="11"/>
  <c r="G48" i="11"/>
  <c r="G53" i="11"/>
  <c r="G60" i="11"/>
  <c r="G163" i="11"/>
  <c r="G66" i="11"/>
  <c r="G70" i="11"/>
  <c r="G75" i="11"/>
  <c r="G79" i="11"/>
  <c r="G83" i="11"/>
  <c r="G87" i="11"/>
  <c r="G37" i="11"/>
  <c r="G94" i="11"/>
  <c r="G97" i="11"/>
  <c r="G101" i="11"/>
  <c r="G107" i="11"/>
  <c r="G113" i="11"/>
  <c r="G118" i="11"/>
  <c r="G121" i="11"/>
  <c r="G124" i="11"/>
  <c r="G128" i="11"/>
  <c r="G132" i="11"/>
  <c r="G49" i="11"/>
  <c r="G139" i="11"/>
  <c r="G144" i="11"/>
  <c r="G147" i="11"/>
  <c r="G151" i="11"/>
  <c r="G154" i="11"/>
  <c r="G158" i="11"/>
  <c r="G164" i="11"/>
  <c r="G168" i="11"/>
  <c r="G172" i="11"/>
  <c r="G176" i="11"/>
  <c r="G252" i="11"/>
  <c r="G255" i="11"/>
  <c r="G145" i="11"/>
  <c r="G263" i="11"/>
  <c r="G15" i="11"/>
  <c r="G31" i="11"/>
  <c r="G18" i="11"/>
  <c r="G20" i="11"/>
  <c r="G24" i="11"/>
  <c r="G28" i="11"/>
  <c r="G33" i="11"/>
  <c r="G41" i="11"/>
  <c r="G46" i="11"/>
  <c r="G51" i="11"/>
  <c r="G57" i="11"/>
  <c r="G162" i="11"/>
  <c r="G64" i="11"/>
  <c r="G68" i="11"/>
  <c r="G72" i="11"/>
  <c r="G77" i="11"/>
  <c r="G81" i="11"/>
  <c r="G85" i="11"/>
  <c r="G90" i="11"/>
  <c r="G92" i="11"/>
  <c r="G195" i="11"/>
  <c r="G99" i="11"/>
  <c r="G199" i="11"/>
  <c r="G110" i="11"/>
  <c r="G116" i="11"/>
  <c r="G231" i="11"/>
  <c r="G233" i="11"/>
  <c r="G126" i="11"/>
  <c r="G130" i="11"/>
  <c r="G134" i="11"/>
  <c r="G137" i="11"/>
  <c r="G142" i="11"/>
  <c r="G259" i="11"/>
  <c r="G149" i="11"/>
  <c r="G152" i="11"/>
  <c r="G156" i="11"/>
  <c r="G160" i="11"/>
  <c r="G166" i="11"/>
  <c r="G170" i="11"/>
  <c r="G174" i="11"/>
  <c r="G178" i="11"/>
  <c r="G181" i="11"/>
  <c r="G189" i="11"/>
  <c r="G241" i="11"/>
  <c r="G245" i="11"/>
  <c r="G249" i="11"/>
  <c r="G253" i="11"/>
  <c r="G256" i="11"/>
  <c r="G260" i="11"/>
  <c r="G264" i="11"/>
  <c r="G73" i="11"/>
  <c r="G183" i="11"/>
  <c r="G187" i="11"/>
  <c r="G191" i="11"/>
  <c r="G194" i="11"/>
  <c r="G104" i="11"/>
  <c r="G202" i="11"/>
  <c r="G206" i="11"/>
  <c r="G209" i="11"/>
  <c r="G212" i="11"/>
  <c r="G215" i="11"/>
  <c r="G219" i="11"/>
  <c r="G222" i="11"/>
  <c r="G226" i="11"/>
  <c r="G230" i="11"/>
  <c r="G236" i="11"/>
  <c r="G240" i="11"/>
  <c r="G244" i="11"/>
  <c r="G248" i="11"/>
  <c r="G267" i="11"/>
  <c r="G10" i="11"/>
  <c r="G17" i="11"/>
  <c r="G11" i="11"/>
  <c r="G40" i="11"/>
  <c r="G21" i="11"/>
  <c r="G25" i="11"/>
  <c r="G29" i="11"/>
  <c r="G34" i="11"/>
  <c r="G42" i="11"/>
  <c r="G47" i="11"/>
  <c r="G52" i="11"/>
  <c r="G59" i="11"/>
  <c r="G62" i="11"/>
  <c r="G65" i="11"/>
  <c r="G69" i="11"/>
  <c r="G74" i="11"/>
  <c r="G78" i="11"/>
  <c r="G82" i="11"/>
  <c r="G86" i="11"/>
  <c r="G91" i="11"/>
  <c r="G93" i="11"/>
  <c r="G96" i="11"/>
  <c r="G100" i="11"/>
  <c r="G103" i="11"/>
  <c r="G112" i="11"/>
  <c r="G117" i="11"/>
  <c r="G120" i="11"/>
  <c r="G123" i="11"/>
  <c r="G153" i="11"/>
  <c r="G157" i="11"/>
  <c r="G161" i="11"/>
  <c r="G167" i="11"/>
  <c r="G171" i="11"/>
  <c r="G175" i="11"/>
  <c r="G179" i="11"/>
  <c r="G182" i="11"/>
  <c r="G186" i="11"/>
  <c r="G190" i="11"/>
  <c r="G89" i="11"/>
  <c r="G198" i="11"/>
  <c r="G201" i="11"/>
  <c r="G205" i="11"/>
  <c r="G208" i="11"/>
  <c r="G108" i="11"/>
  <c r="G214" i="11"/>
  <c r="G218" i="11"/>
  <c r="G221" i="11"/>
  <c r="G225" i="11"/>
  <c r="G229" i="11"/>
  <c r="G266" i="11"/>
  <c r="O3" i="10"/>
  <c r="O2" i="10"/>
  <c r="O4" i="10"/>
  <c r="E261" i="10"/>
  <c r="E260" i="10"/>
  <c r="E259" i="10"/>
  <c r="E258" i="10"/>
  <c r="E257" i="10"/>
  <c r="E256" i="10"/>
  <c r="E255" i="10"/>
  <c r="E254" i="10"/>
  <c r="E253" i="10"/>
  <c r="E252" i="10"/>
  <c r="E251" i="10"/>
  <c r="E250" i="10"/>
  <c r="E249" i="10"/>
  <c r="E248" i="10"/>
  <c r="E247" i="10"/>
  <c r="E246" i="10"/>
  <c r="E245" i="10"/>
  <c r="E244" i="10"/>
  <c r="E243" i="10"/>
  <c r="E242" i="10"/>
  <c r="E241" i="10"/>
  <c r="E240" i="10"/>
  <c r="E239" i="10"/>
  <c r="E238" i="10"/>
  <c r="E237" i="10"/>
  <c r="E236" i="10"/>
  <c r="E235" i="10"/>
  <c r="E234" i="10"/>
  <c r="E233" i="10"/>
  <c r="E232" i="10"/>
  <c r="E231" i="10"/>
  <c r="E230" i="10"/>
  <c r="E229" i="10"/>
  <c r="E228" i="10"/>
  <c r="E227" i="10"/>
  <c r="E226" i="10"/>
  <c r="E225" i="10"/>
  <c r="E224" i="10"/>
  <c r="E223" i="10"/>
  <c r="E222" i="10"/>
  <c r="E221" i="10"/>
  <c r="E220" i="10"/>
  <c r="E219" i="10"/>
  <c r="E218" i="10"/>
  <c r="E217" i="10"/>
  <c r="E216" i="10"/>
  <c r="E215" i="10"/>
  <c r="E214" i="10"/>
  <c r="E213" i="10"/>
  <c r="E212" i="10"/>
  <c r="E211" i="10"/>
  <c r="E210" i="10"/>
  <c r="E209" i="10"/>
  <c r="E208" i="10"/>
  <c r="E207" i="10"/>
  <c r="E206" i="10"/>
  <c r="E205" i="10"/>
  <c r="E204" i="10"/>
  <c r="E203" i="10"/>
  <c r="E202" i="10"/>
  <c r="E201" i="10"/>
  <c r="E200" i="10"/>
  <c r="E199" i="10"/>
  <c r="E198" i="10"/>
  <c r="E197" i="10"/>
  <c r="E196" i="10"/>
  <c r="E195" i="10"/>
  <c r="E194" i="10"/>
  <c r="E193" i="10"/>
  <c r="E192" i="10"/>
  <c r="E191" i="10"/>
  <c r="E190" i="10"/>
  <c r="E189" i="10"/>
  <c r="E188" i="10"/>
  <c r="E187" i="10"/>
  <c r="E186" i="10"/>
  <c r="E185" i="10"/>
  <c r="E184" i="10"/>
  <c r="E183" i="10"/>
  <c r="E182" i="10"/>
  <c r="E181" i="10"/>
  <c r="E180" i="10"/>
  <c r="E179" i="10"/>
  <c r="E178" i="10"/>
  <c r="E177" i="10"/>
  <c r="E176" i="10"/>
  <c r="E175" i="10"/>
  <c r="E174" i="10"/>
  <c r="E173" i="10"/>
  <c r="E172" i="10"/>
  <c r="E171" i="10"/>
  <c r="E170" i="10"/>
  <c r="E169" i="10"/>
  <c r="E168" i="10"/>
  <c r="E167" i="10"/>
  <c r="E166" i="10"/>
  <c r="E165" i="10"/>
  <c r="E164" i="10"/>
  <c r="E163" i="10"/>
  <c r="E162" i="10"/>
  <c r="E161" i="10"/>
  <c r="E160" i="10"/>
  <c r="E159" i="10"/>
  <c r="E158" i="10"/>
  <c r="E157" i="10"/>
  <c r="E156" i="10"/>
  <c r="E155" i="10"/>
  <c r="E154" i="10"/>
  <c r="E153" i="10"/>
  <c r="E152" i="10"/>
  <c r="E151" i="10"/>
  <c r="E150" i="10"/>
  <c r="E149" i="10"/>
  <c r="E148" i="10"/>
  <c r="E147" i="10"/>
  <c r="E146" i="10"/>
  <c r="E145" i="10"/>
  <c r="E144" i="10"/>
  <c r="E143" i="10"/>
  <c r="E142" i="10"/>
  <c r="E141" i="10"/>
  <c r="E140" i="10"/>
  <c r="E139" i="10"/>
  <c r="E138" i="10"/>
  <c r="E137" i="10"/>
  <c r="E136" i="10"/>
  <c r="E135" i="10"/>
  <c r="E134" i="10"/>
  <c r="E133" i="10"/>
  <c r="E132" i="10"/>
  <c r="E131" i="10"/>
  <c r="E130" i="10"/>
  <c r="E129" i="10"/>
  <c r="E128" i="10"/>
  <c r="E127" i="10"/>
  <c r="E126" i="10"/>
  <c r="E125" i="10"/>
  <c r="E124" i="10"/>
  <c r="E123" i="10"/>
  <c r="E122" i="10"/>
  <c r="E121" i="10"/>
  <c r="E120" i="10"/>
  <c r="E119" i="10"/>
  <c r="E118" i="10"/>
  <c r="E117" i="10"/>
  <c r="E116" i="10"/>
  <c r="E115" i="10"/>
  <c r="E114" i="10"/>
  <c r="E113" i="10"/>
  <c r="E112" i="10"/>
  <c r="E111" i="10"/>
  <c r="E110" i="10"/>
  <c r="E109" i="10"/>
  <c r="E108" i="10"/>
  <c r="E107" i="10"/>
  <c r="E106" i="10"/>
  <c r="E105" i="10"/>
  <c r="E104" i="10"/>
  <c r="E103" i="10"/>
  <c r="E102" i="10"/>
  <c r="E101" i="10"/>
  <c r="E100" i="10"/>
  <c r="E99" i="10"/>
  <c r="E98" i="10"/>
  <c r="E97" i="10"/>
  <c r="E96" i="10"/>
  <c r="E95" i="10"/>
  <c r="E94" i="10"/>
  <c r="E93" i="10"/>
  <c r="E92" i="10"/>
  <c r="E91" i="10"/>
  <c r="E90" i="10"/>
  <c r="E89" i="10"/>
  <c r="E88" i="10"/>
  <c r="E87" i="10"/>
  <c r="E86" i="10"/>
  <c r="E85" i="10"/>
  <c r="E84" i="10"/>
  <c r="E83" i="10"/>
  <c r="E82" i="10"/>
  <c r="E81" i="10"/>
  <c r="E80" i="10"/>
  <c r="E79" i="10"/>
  <c r="E78" i="10"/>
  <c r="E77" i="10"/>
  <c r="E76" i="10"/>
  <c r="E75" i="10"/>
  <c r="E7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54" i="10"/>
  <c r="E53" i="10"/>
  <c r="E52" i="10"/>
  <c r="E51" i="10"/>
  <c r="E50" i="10"/>
  <c r="E49" i="10"/>
  <c r="E48" i="10"/>
  <c r="E47" i="10"/>
  <c r="E46" i="10"/>
  <c r="E45" i="10"/>
  <c r="E44" i="10"/>
  <c r="E43" i="10"/>
  <c r="E42" i="10"/>
  <c r="E41" i="10"/>
  <c r="E40" i="10"/>
  <c r="E39" i="10"/>
  <c r="E38" i="10"/>
  <c r="E37" i="10"/>
  <c r="E36" i="10"/>
  <c r="E35" i="10"/>
  <c r="E34" i="10"/>
  <c r="E33" i="10"/>
  <c r="E32" i="10"/>
  <c r="E31" i="10"/>
  <c r="E30" i="10"/>
  <c r="E29" i="10"/>
  <c r="E28" i="10"/>
  <c r="E27" i="10"/>
  <c r="E26" i="10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E8" i="10"/>
  <c r="E6" i="10"/>
  <c r="E5" i="10"/>
  <c r="E4" i="10"/>
  <c r="E3" i="10"/>
  <c r="E2" i="10"/>
  <c r="E7" i="10"/>
  <c r="D261" i="10"/>
  <c r="D260" i="10"/>
  <c r="D259" i="10"/>
  <c r="D258" i="10"/>
  <c r="D257" i="10"/>
  <c r="D256" i="10"/>
  <c r="D255" i="10"/>
  <c r="D254" i="10"/>
  <c r="D253" i="10"/>
  <c r="D252" i="10"/>
  <c r="D251" i="10"/>
  <c r="D250" i="10"/>
  <c r="D249" i="10"/>
  <c r="D248" i="10"/>
  <c r="D247" i="10"/>
  <c r="D246" i="10"/>
  <c r="D245" i="10"/>
  <c r="D244" i="10"/>
  <c r="D243" i="10"/>
  <c r="D242" i="10"/>
  <c r="D241" i="10"/>
  <c r="D240" i="10"/>
  <c r="D239" i="10"/>
  <c r="D238" i="10"/>
  <c r="D237" i="10"/>
  <c r="D236" i="10"/>
  <c r="D235" i="10"/>
  <c r="D234" i="10"/>
  <c r="D233" i="10"/>
  <c r="D232" i="10"/>
  <c r="D231" i="10"/>
  <c r="D230" i="10"/>
  <c r="D229" i="10"/>
  <c r="D228" i="10"/>
  <c r="D227" i="10"/>
  <c r="D226" i="10"/>
  <c r="D225" i="10"/>
  <c r="D224" i="10"/>
  <c r="D223" i="10"/>
  <c r="D222" i="10"/>
  <c r="D221" i="10"/>
  <c r="D220" i="10"/>
  <c r="D219" i="10"/>
  <c r="D218" i="10"/>
  <c r="D217" i="10"/>
  <c r="D216" i="10"/>
  <c r="D215" i="10"/>
  <c r="D214" i="10"/>
  <c r="D213" i="10"/>
  <c r="D212" i="10"/>
  <c r="D211" i="10"/>
  <c r="D210" i="10"/>
  <c r="D209" i="10"/>
  <c r="D208" i="10"/>
  <c r="D207" i="10"/>
  <c r="D206" i="10"/>
  <c r="D205" i="10"/>
  <c r="D204" i="10"/>
  <c r="D203" i="10"/>
  <c r="D202" i="10"/>
  <c r="D201" i="10"/>
  <c r="D200" i="10"/>
  <c r="D199" i="10"/>
  <c r="D198" i="10"/>
  <c r="D197" i="10"/>
  <c r="D196" i="10"/>
  <c r="D195" i="10"/>
  <c r="D194" i="10"/>
  <c r="D193" i="10"/>
  <c r="D192" i="10"/>
  <c r="D191" i="10"/>
  <c r="D190" i="10"/>
  <c r="D189" i="10"/>
  <c r="D188" i="10"/>
  <c r="D187" i="10"/>
  <c r="D186" i="10"/>
  <c r="D185" i="10"/>
  <c r="D184" i="10"/>
  <c r="D183" i="10"/>
  <c r="D182" i="10"/>
  <c r="D181" i="10"/>
  <c r="D180" i="10"/>
  <c r="D179" i="10"/>
  <c r="D178" i="10"/>
  <c r="D177" i="10"/>
  <c r="D176" i="10"/>
  <c r="D175" i="10"/>
  <c r="D174" i="10"/>
  <c r="D173" i="10"/>
  <c r="D172" i="10"/>
  <c r="D171" i="10"/>
  <c r="D170" i="10"/>
  <c r="D169" i="10"/>
  <c r="D168" i="10"/>
  <c r="D167" i="10"/>
  <c r="D166" i="10"/>
  <c r="D165" i="10"/>
  <c r="D164" i="10"/>
  <c r="D163" i="10"/>
  <c r="D162" i="10"/>
  <c r="D161" i="10"/>
  <c r="D160" i="10"/>
  <c r="D159" i="10"/>
  <c r="D158" i="10"/>
  <c r="D157" i="10"/>
  <c r="D156" i="10"/>
  <c r="D155" i="10"/>
  <c r="D154" i="10"/>
  <c r="D153" i="10"/>
  <c r="D152" i="10"/>
  <c r="D151" i="10"/>
  <c r="D150" i="10"/>
  <c r="D149" i="10"/>
  <c r="D148" i="10"/>
  <c r="D147" i="10"/>
  <c r="D146" i="10"/>
  <c r="D145" i="10"/>
  <c r="D144" i="10"/>
  <c r="D143" i="10"/>
  <c r="D142" i="10"/>
  <c r="D141" i="10"/>
  <c r="D140" i="10"/>
  <c r="D139" i="10"/>
  <c r="D138" i="10"/>
  <c r="D137" i="10"/>
  <c r="D136" i="10"/>
  <c r="D135" i="10"/>
  <c r="D134" i="10"/>
  <c r="D133" i="10"/>
  <c r="D132" i="10"/>
  <c r="D131" i="10"/>
  <c r="D130" i="10"/>
  <c r="D129" i="10"/>
  <c r="D128" i="10"/>
  <c r="D127" i="10"/>
  <c r="D126" i="10"/>
  <c r="D125" i="10"/>
  <c r="D124" i="10"/>
  <c r="D123" i="10"/>
  <c r="D122" i="10"/>
  <c r="D121" i="10"/>
  <c r="D120" i="10"/>
  <c r="D119" i="10"/>
  <c r="D118" i="10"/>
  <c r="D117" i="10"/>
  <c r="D116" i="10"/>
  <c r="D115" i="10"/>
  <c r="D114" i="10"/>
  <c r="D113" i="10"/>
  <c r="D112" i="10"/>
  <c r="D111" i="10"/>
  <c r="D110" i="10"/>
  <c r="D109" i="10"/>
  <c r="D108" i="10"/>
  <c r="D107" i="10"/>
  <c r="D106" i="10"/>
  <c r="D105" i="10"/>
  <c r="D104" i="10"/>
  <c r="D103" i="10"/>
  <c r="D102" i="10"/>
  <c r="D101" i="10"/>
  <c r="D100" i="10"/>
  <c r="D99" i="10"/>
  <c r="D98" i="10"/>
  <c r="D97" i="10"/>
  <c r="D96" i="10"/>
  <c r="D95" i="10"/>
  <c r="D94" i="10"/>
  <c r="D93" i="10"/>
  <c r="D92" i="10"/>
  <c r="D91" i="10"/>
  <c r="D90" i="10"/>
  <c r="D89" i="10"/>
  <c r="D88" i="10"/>
  <c r="D87" i="10"/>
  <c r="D86" i="10"/>
  <c r="D85" i="10"/>
  <c r="D84" i="10"/>
  <c r="D83" i="10"/>
  <c r="D82" i="10"/>
  <c r="D81" i="10"/>
  <c r="D80" i="10"/>
  <c r="D79" i="10"/>
  <c r="D78" i="10"/>
  <c r="D77" i="10"/>
  <c r="D76" i="10"/>
  <c r="D75" i="10"/>
  <c r="D74" i="10"/>
  <c r="D73" i="10"/>
  <c r="D72" i="10"/>
  <c r="D71" i="10"/>
  <c r="D70" i="10"/>
  <c r="D69" i="10"/>
  <c r="D68" i="10"/>
  <c r="D67" i="10"/>
  <c r="D66" i="10"/>
  <c r="D65" i="10"/>
  <c r="D64" i="10"/>
  <c r="D63" i="10"/>
  <c r="D62" i="10"/>
  <c r="D61" i="10"/>
  <c r="D60" i="10"/>
  <c r="D59" i="10"/>
  <c r="D58" i="10"/>
  <c r="D57" i="10"/>
  <c r="D56" i="10"/>
  <c r="D55" i="10"/>
  <c r="D54" i="10"/>
  <c r="D53" i="10"/>
  <c r="D52" i="10"/>
  <c r="D51" i="10"/>
  <c r="D50" i="10"/>
  <c r="D49" i="10"/>
  <c r="D48" i="10"/>
  <c r="D47" i="10"/>
  <c r="D46" i="10"/>
  <c r="D45" i="10"/>
  <c r="D44" i="10"/>
  <c r="D43" i="10"/>
  <c r="D42" i="10"/>
  <c r="D41" i="10"/>
  <c r="D40" i="10"/>
  <c r="D39" i="10"/>
  <c r="D38" i="10"/>
  <c r="D37" i="10"/>
  <c r="D36" i="10"/>
  <c r="D35" i="10"/>
  <c r="D34" i="10"/>
  <c r="D33" i="10"/>
  <c r="D32" i="10"/>
  <c r="D31" i="10"/>
  <c r="D30" i="10"/>
  <c r="D29" i="10"/>
  <c r="D28" i="10"/>
  <c r="D27" i="10"/>
  <c r="D26" i="10"/>
  <c r="D25" i="10"/>
  <c r="D24" i="10"/>
  <c r="D23" i="10"/>
  <c r="D22" i="10"/>
  <c r="D21" i="10"/>
  <c r="D20" i="10"/>
  <c r="D19" i="10"/>
  <c r="D18" i="10"/>
  <c r="D17" i="10"/>
  <c r="D16" i="10"/>
  <c r="D15" i="10"/>
  <c r="D14" i="10"/>
  <c r="D13" i="10"/>
  <c r="D12" i="10"/>
  <c r="D11" i="10"/>
  <c r="D10" i="10"/>
  <c r="D9" i="10"/>
  <c r="D8" i="10"/>
  <c r="D7" i="10"/>
  <c r="D6" i="10"/>
  <c r="D5" i="10"/>
  <c r="D4" i="10"/>
  <c r="D3" i="10"/>
  <c r="D2" i="10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C2" i="7"/>
  <c r="C210" i="13" l="1"/>
  <c r="H217" i="14" s="1"/>
  <c r="J217" i="14" s="1"/>
  <c r="K217" i="14" s="1"/>
  <c r="L217" i="14" s="1"/>
  <c r="C146" i="13"/>
  <c r="H153" i="14" s="1"/>
  <c r="J153" i="14" s="1"/>
  <c r="K153" i="14" s="1"/>
  <c r="L153" i="14" s="1"/>
  <c r="C82" i="13"/>
  <c r="H89" i="14" s="1"/>
  <c r="J89" i="14" s="1"/>
  <c r="K89" i="14" s="1"/>
  <c r="L89" i="14" s="1"/>
  <c r="C18" i="13"/>
  <c r="H25" i="14" s="1"/>
  <c r="J25" i="14" s="1"/>
  <c r="K25" i="14" s="1"/>
  <c r="L25" i="14" s="1"/>
  <c r="C254" i="13"/>
  <c r="H261" i="14" s="1"/>
  <c r="J261" i="14" s="1"/>
  <c r="K261" i="14" s="1"/>
  <c r="L261" i="14" s="1"/>
  <c r="C190" i="13"/>
  <c r="H197" i="14" s="1"/>
  <c r="J197" i="14" s="1"/>
  <c r="K197" i="14" s="1"/>
  <c r="L197" i="14" s="1"/>
  <c r="C126" i="13"/>
  <c r="H133" i="14" s="1"/>
  <c r="J133" i="14" s="1"/>
  <c r="K133" i="14" s="1"/>
  <c r="L133" i="14" s="1"/>
  <c r="C62" i="13"/>
  <c r="H69" i="14" s="1"/>
  <c r="J69" i="14" s="1"/>
  <c r="K69" i="14" s="1"/>
  <c r="L69" i="14" s="1"/>
  <c r="C250" i="13"/>
  <c r="H257" i="14" s="1"/>
  <c r="J257" i="14" s="1"/>
  <c r="K257" i="14" s="1"/>
  <c r="L257" i="14" s="1"/>
  <c r="C186" i="13"/>
  <c r="H193" i="14" s="1"/>
  <c r="J193" i="14" s="1"/>
  <c r="K193" i="14" s="1"/>
  <c r="L193" i="14" s="1"/>
  <c r="C122" i="13"/>
  <c r="H129" i="14" s="1"/>
  <c r="J129" i="14" s="1"/>
  <c r="K129" i="14" s="1"/>
  <c r="L129" i="14" s="1"/>
  <c r="C58" i="13"/>
  <c r="H65" i="14" s="1"/>
  <c r="J65" i="14" s="1"/>
  <c r="K65" i="14" s="1"/>
  <c r="L65" i="14" s="1"/>
  <c r="C3" i="13"/>
  <c r="H10" i="14" s="1"/>
  <c r="J10" i="14" s="1"/>
  <c r="K10" i="14" s="1"/>
  <c r="L10" i="14" s="1"/>
  <c r="C19" i="13"/>
  <c r="H26" i="14" s="1"/>
  <c r="J26" i="14" s="1"/>
  <c r="K26" i="14" s="1"/>
  <c r="L26" i="14" s="1"/>
  <c r="C35" i="13"/>
  <c r="H42" i="14" s="1"/>
  <c r="J42" i="14" s="1"/>
  <c r="K42" i="14" s="1"/>
  <c r="L42" i="14" s="1"/>
  <c r="C51" i="13"/>
  <c r="H58" i="14" s="1"/>
  <c r="J58" i="14" s="1"/>
  <c r="K58" i="14" s="1"/>
  <c r="L58" i="14" s="1"/>
  <c r="C67" i="13"/>
  <c r="H74" i="14" s="1"/>
  <c r="J74" i="14" s="1"/>
  <c r="K74" i="14" s="1"/>
  <c r="L74" i="14" s="1"/>
  <c r="C83" i="13"/>
  <c r="H90" i="14" s="1"/>
  <c r="J90" i="14" s="1"/>
  <c r="K90" i="14" s="1"/>
  <c r="L90" i="14" s="1"/>
  <c r="C99" i="13"/>
  <c r="H106" i="14" s="1"/>
  <c r="J106" i="14" s="1"/>
  <c r="K106" i="14" s="1"/>
  <c r="L106" i="14" s="1"/>
  <c r="C115" i="13"/>
  <c r="H122" i="14" s="1"/>
  <c r="J122" i="14" s="1"/>
  <c r="K122" i="14" s="1"/>
  <c r="L122" i="14" s="1"/>
  <c r="C131" i="13"/>
  <c r="H138" i="14" s="1"/>
  <c r="J138" i="14" s="1"/>
  <c r="K138" i="14" s="1"/>
  <c r="L138" i="14" s="1"/>
  <c r="C147" i="13"/>
  <c r="H154" i="14" s="1"/>
  <c r="J154" i="14" s="1"/>
  <c r="K154" i="14" s="1"/>
  <c r="L154" i="14" s="1"/>
  <c r="C163" i="13"/>
  <c r="H170" i="14" s="1"/>
  <c r="J170" i="14" s="1"/>
  <c r="K170" i="14" s="1"/>
  <c r="L170" i="14" s="1"/>
  <c r="C179" i="13"/>
  <c r="H186" i="14" s="1"/>
  <c r="J186" i="14" s="1"/>
  <c r="K186" i="14" s="1"/>
  <c r="L186" i="14" s="1"/>
  <c r="C195" i="13"/>
  <c r="H202" i="14" s="1"/>
  <c r="J202" i="14" s="1"/>
  <c r="K202" i="14" s="1"/>
  <c r="L202" i="14" s="1"/>
  <c r="C211" i="13"/>
  <c r="H218" i="14" s="1"/>
  <c r="J218" i="14" s="1"/>
  <c r="K218" i="14" s="1"/>
  <c r="L218" i="14" s="1"/>
  <c r="C227" i="13"/>
  <c r="H234" i="14" s="1"/>
  <c r="J234" i="14" s="1"/>
  <c r="K234" i="14" s="1"/>
  <c r="L234" i="14" s="1"/>
  <c r="C243" i="13"/>
  <c r="H250" i="14" s="1"/>
  <c r="J250" i="14" s="1"/>
  <c r="K250" i="14" s="1"/>
  <c r="L250" i="14" s="1"/>
  <c r="C259" i="13"/>
  <c r="H266" i="14" s="1"/>
  <c r="J266" i="14" s="1"/>
  <c r="K266" i="14" s="1"/>
  <c r="L266" i="14" s="1"/>
  <c r="C16" i="13"/>
  <c r="H23" i="14" s="1"/>
  <c r="J23" i="14" s="1"/>
  <c r="K23" i="14" s="1"/>
  <c r="L23" i="14" s="1"/>
  <c r="C32" i="13"/>
  <c r="H39" i="14" s="1"/>
  <c r="J39" i="14" s="1"/>
  <c r="K39" i="14" s="1"/>
  <c r="L39" i="14" s="1"/>
  <c r="C48" i="13"/>
  <c r="H55" i="14" s="1"/>
  <c r="J55" i="14" s="1"/>
  <c r="K55" i="14" s="1"/>
  <c r="L55" i="14" s="1"/>
  <c r="C64" i="13"/>
  <c r="H71" i="14" s="1"/>
  <c r="J71" i="14" s="1"/>
  <c r="K71" i="14" s="1"/>
  <c r="L71" i="14" s="1"/>
  <c r="C80" i="13"/>
  <c r="H87" i="14" s="1"/>
  <c r="J87" i="14" s="1"/>
  <c r="K87" i="14" s="1"/>
  <c r="L87" i="14" s="1"/>
  <c r="C96" i="13"/>
  <c r="H103" i="14" s="1"/>
  <c r="J103" i="14" s="1"/>
  <c r="K103" i="14" s="1"/>
  <c r="L103" i="14" s="1"/>
  <c r="C112" i="13"/>
  <c r="H119" i="14" s="1"/>
  <c r="J119" i="14" s="1"/>
  <c r="K119" i="14" s="1"/>
  <c r="L119" i="14" s="1"/>
  <c r="C128" i="13"/>
  <c r="H135" i="14" s="1"/>
  <c r="J135" i="14" s="1"/>
  <c r="K135" i="14" s="1"/>
  <c r="L135" i="14" s="1"/>
  <c r="C144" i="13"/>
  <c r="H151" i="14" s="1"/>
  <c r="J151" i="14" s="1"/>
  <c r="K151" i="14" s="1"/>
  <c r="L151" i="14" s="1"/>
  <c r="C160" i="13"/>
  <c r="H167" i="14" s="1"/>
  <c r="J167" i="14" s="1"/>
  <c r="K167" i="14" s="1"/>
  <c r="L167" i="14" s="1"/>
  <c r="C176" i="13"/>
  <c r="H183" i="14" s="1"/>
  <c r="J183" i="14" s="1"/>
  <c r="K183" i="14" s="1"/>
  <c r="L183" i="14" s="1"/>
  <c r="C192" i="13"/>
  <c r="H199" i="14" s="1"/>
  <c r="J199" i="14" s="1"/>
  <c r="K199" i="14" s="1"/>
  <c r="L199" i="14" s="1"/>
  <c r="C208" i="13"/>
  <c r="H215" i="14" s="1"/>
  <c r="J215" i="14" s="1"/>
  <c r="K215" i="14" s="1"/>
  <c r="L215" i="14" s="1"/>
  <c r="C224" i="13"/>
  <c r="H231" i="14" s="1"/>
  <c r="J231" i="14" s="1"/>
  <c r="K231" i="14" s="1"/>
  <c r="L231" i="14" s="1"/>
  <c r="C240" i="13"/>
  <c r="H247" i="14" s="1"/>
  <c r="J247" i="14" s="1"/>
  <c r="K247" i="14" s="1"/>
  <c r="L247" i="14" s="1"/>
  <c r="C256" i="13"/>
  <c r="H263" i="14" s="1"/>
  <c r="J263" i="14" s="1"/>
  <c r="K263" i="14" s="1"/>
  <c r="L263" i="14" s="1"/>
  <c r="C13" i="13"/>
  <c r="H20" i="14" s="1"/>
  <c r="J20" i="14" s="1"/>
  <c r="K20" i="14" s="1"/>
  <c r="L20" i="14" s="1"/>
  <c r="C29" i="13"/>
  <c r="H36" i="14" s="1"/>
  <c r="J36" i="14" s="1"/>
  <c r="K36" i="14" s="1"/>
  <c r="L36" i="14" s="1"/>
  <c r="C45" i="13"/>
  <c r="H52" i="14" s="1"/>
  <c r="J52" i="14" s="1"/>
  <c r="K52" i="14" s="1"/>
  <c r="L52" i="14" s="1"/>
  <c r="C61" i="13"/>
  <c r="H68" i="14" s="1"/>
  <c r="J68" i="14" s="1"/>
  <c r="K68" i="14" s="1"/>
  <c r="L68" i="14" s="1"/>
  <c r="C77" i="13"/>
  <c r="H84" i="14" s="1"/>
  <c r="J84" i="14" s="1"/>
  <c r="K84" i="14" s="1"/>
  <c r="L84" i="14" s="1"/>
  <c r="C93" i="13"/>
  <c r="H100" i="14" s="1"/>
  <c r="J100" i="14" s="1"/>
  <c r="K100" i="14" s="1"/>
  <c r="L100" i="14" s="1"/>
  <c r="C109" i="13"/>
  <c r="H116" i="14" s="1"/>
  <c r="J116" i="14" s="1"/>
  <c r="K116" i="14" s="1"/>
  <c r="L116" i="14" s="1"/>
  <c r="C125" i="13"/>
  <c r="H132" i="14" s="1"/>
  <c r="J132" i="14" s="1"/>
  <c r="K132" i="14" s="1"/>
  <c r="L132" i="14" s="1"/>
  <c r="C141" i="13"/>
  <c r="H148" i="14" s="1"/>
  <c r="J148" i="14" s="1"/>
  <c r="K148" i="14" s="1"/>
  <c r="L148" i="14" s="1"/>
  <c r="C157" i="13"/>
  <c r="H164" i="14" s="1"/>
  <c r="J164" i="14" s="1"/>
  <c r="K164" i="14" s="1"/>
  <c r="L164" i="14" s="1"/>
  <c r="C173" i="13"/>
  <c r="H180" i="14" s="1"/>
  <c r="J180" i="14" s="1"/>
  <c r="K180" i="14" s="1"/>
  <c r="L180" i="14" s="1"/>
  <c r="C189" i="13"/>
  <c r="H196" i="14" s="1"/>
  <c r="J196" i="14" s="1"/>
  <c r="K196" i="14" s="1"/>
  <c r="L196" i="14" s="1"/>
  <c r="C205" i="13"/>
  <c r="H212" i="14" s="1"/>
  <c r="J212" i="14" s="1"/>
  <c r="K212" i="14" s="1"/>
  <c r="L212" i="14" s="1"/>
  <c r="C221" i="13"/>
  <c r="H228" i="14" s="1"/>
  <c r="J228" i="14" s="1"/>
  <c r="K228" i="14" s="1"/>
  <c r="L228" i="14" s="1"/>
  <c r="C237" i="13"/>
  <c r="H244" i="14" s="1"/>
  <c r="J244" i="14" s="1"/>
  <c r="K244" i="14" s="1"/>
  <c r="L244" i="14" s="1"/>
  <c r="C253" i="13"/>
  <c r="H260" i="14" s="1"/>
  <c r="J260" i="14" s="1"/>
  <c r="K260" i="14" s="1"/>
  <c r="L260" i="14" s="1"/>
  <c r="C102" i="13"/>
  <c r="H109" i="14" s="1"/>
  <c r="J109" i="14" s="1"/>
  <c r="K109" i="14" s="1"/>
  <c r="L109" i="14" s="1"/>
  <c r="C86" i="13"/>
  <c r="H93" i="14" s="1"/>
  <c r="J93" i="14" s="1"/>
  <c r="K93" i="14" s="1"/>
  <c r="L93" i="14" s="1"/>
  <c r="C70" i="13"/>
  <c r="H77" i="14" s="1"/>
  <c r="J77" i="14" s="1"/>
  <c r="K77" i="14" s="1"/>
  <c r="L77" i="14" s="1"/>
  <c r="C22" i="13"/>
  <c r="H29" i="14" s="1"/>
  <c r="J29" i="14" s="1"/>
  <c r="K29" i="14" s="1"/>
  <c r="L29" i="14" s="1"/>
  <c r="C246" i="13"/>
  <c r="H253" i="14" s="1"/>
  <c r="J253" i="14" s="1"/>
  <c r="K253" i="14" s="1"/>
  <c r="L253" i="14" s="1"/>
  <c r="C214" i="13"/>
  <c r="H221" i="14" s="1"/>
  <c r="J221" i="14" s="1"/>
  <c r="K221" i="14" s="1"/>
  <c r="L221" i="14" s="1"/>
  <c r="C162" i="13"/>
  <c r="H169" i="14" s="1"/>
  <c r="J169" i="14" s="1"/>
  <c r="K169" i="14" s="1"/>
  <c r="L169" i="14" s="1"/>
  <c r="C142" i="13"/>
  <c r="H149" i="14" s="1"/>
  <c r="J149" i="14" s="1"/>
  <c r="K149" i="14" s="1"/>
  <c r="L149" i="14" s="1"/>
  <c r="C14" i="13"/>
  <c r="H21" i="14" s="1"/>
  <c r="J21" i="14" s="1"/>
  <c r="K21" i="14" s="1"/>
  <c r="L21" i="14" s="1"/>
  <c r="C138" i="13"/>
  <c r="H145" i="14" s="1"/>
  <c r="J145" i="14" s="1"/>
  <c r="K145" i="14" s="1"/>
  <c r="L145" i="14" s="1"/>
  <c r="C10" i="13"/>
  <c r="H17" i="14" s="1"/>
  <c r="J17" i="14" s="1"/>
  <c r="K17" i="14" s="1"/>
  <c r="L17" i="14" s="1"/>
  <c r="C31" i="13"/>
  <c r="H38" i="14" s="1"/>
  <c r="J38" i="14" s="1"/>
  <c r="K38" i="14" s="1"/>
  <c r="L38" i="14" s="1"/>
  <c r="C63" i="13"/>
  <c r="H70" i="14" s="1"/>
  <c r="J70" i="14" s="1"/>
  <c r="K70" i="14" s="1"/>
  <c r="L70" i="14" s="1"/>
  <c r="C95" i="13"/>
  <c r="H102" i="14" s="1"/>
  <c r="J102" i="14" s="1"/>
  <c r="K102" i="14" s="1"/>
  <c r="L102" i="14" s="1"/>
  <c r="C127" i="13"/>
  <c r="H134" i="14" s="1"/>
  <c r="J134" i="14" s="1"/>
  <c r="K134" i="14" s="1"/>
  <c r="L134" i="14" s="1"/>
  <c r="C159" i="13"/>
  <c r="H166" i="14" s="1"/>
  <c r="J166" i="14" s="1"/>
  <c r="K166" i="14" s="1"/>
  <c r="L166" i="14" s="1"/>
  <c r="C191" i="13"/>
  <c r="H198" i="14" s="1"/>
  <c r="J198" i="14" s="1"/>
  <c r="K198" i="14" s="1"/>
  <c r="L198" i="14" s="1"/>
  <c r="C223" i="13"/>
  <c r="H230" i="14" s="1"/>
  <c r="J230" i="14" s="1"/>
  <c r="K230" i="14" s="1"/>
  <c r="L230" i="14" s="1"/>
  <c r="C255" i="13"/>
  <c r="H262" i="14" s="1"/>
  <c r="J262" i="14" s="1"/>
  <c r="K262" i="14" s="1"/>
  <c r="L262" i="14" s="1"/>
  <c r="C28" i="13"/>
  <c r="H35" i="14" s="1"/>
  <c r="J35" i="14" s="1"/>
  <c r="K35" i="14" s="1"/>
  <c r="L35" i="14" s="1"/>
  <c r="C60" i="13"/>
  <c r="H67" i="14" s="1"/>
  <c r="J67" i="14" s="1"/>
  <c r="K67" i="14" s="1"/>
  <c r="L67" i="14" s="1"/>
  <c r="C92" i="13"/>
  <c r="H99" i="14" s="1"/>
  <c r="J99" i="14" s="1"/>
  <c r="K99" i="14" s="1"/>
  <c r="L99" i="14" s="1"/>
  <c r="C124" i="13"/>
  <c r="H131" i="14" s="1"/>
  <c r="J131" i="14" s="1"/>
  <c r="K131" i="14" s="1"/>
  <c r="L131" i="14" s="1"/>
  <c r="C156" i="13"/>
  <c r="H163" i="14" s="1"/>
  <c r="J163" i="14" s="1"/>
  <c r="K163" i="14" s="1"/>
  <c r="L163" i="14" s="1"/>
  <c r="C188" i="13"/>
  <c r="H195" i="14" s="1"/>
  <c r="J195" i="14" s="1"/>
  <c r="K195" i="14" s="1"/>
  <c r="L195" i="14" s="1"/>
  <c r="C220" i="13"/>
  <c r="H227" i="14" s="1"/>
  <c r="J227" i="14" s="1"/>
  <c r="K227" i="14" s="1"/>
  <c r="L227" i="14" s="1"/>
  <c r="C252" i="13"/>
  <c r="H259" i="14" s="1"/>
  <c r="J259" i="14" s="1"/>
  <c r="K259" i="14" s="1"/>
  <c r="L259" i="14" s="1"/>
  <c r="C25" i="13"/>
  <c r="H32" i="14" s="1"/>
  <c r="J32" i="14" s="1"/>
  <c r="K32" i="14" s="1"/>
  <c r="L32" i="14" s="1"/>
  <c r="C57" i="13"/>
  <c r="H64" i="14" s="1"/>
  <c r="J64" i="14" s="1"/>
  <c r="K64" i="14" s="1"/>
  <c r="L64" i="14" s="1"/>
  <c r="C89" i="13"/>
  <c r="H96" i="14" s="1"/>
  <c r="J96" i="14" s="1"/>
  <c r="K96" i="14" s="1"/>
  <c r="L96" i="14" s="1"/>
  <c r="C121" i="13"/>
  <c r="H128" i="14" s="1"/>
  <c r="J128" i="14" s="1"/>
  <c r="K128" i="14" s="1"/>
  <c r="L128" i="14" s="1"/>
  <c r="C153" i="13"/>
  <c r="H160" i="14" s="1"/>
  <c r="J160" i="14" s="1"/>
  <c r="K160" i="14" s="1"/>
  <c r="L160" i="14" s="1"/>
  <c r="C185" i="13"/>
  <c r="H192" i="14" s="1"/>
  <c r="J192" i="14" s="1"/>
  <c r="K192" i="14" s="1"/>
  <c r="L192" i="14" s="1"/>
  <c r="C217" i="13"/>
  <c r="H224" i="14" s="1"/>
  <c r="J224" i="14" s="1"/>
  <c r="K224" i="14" s="1"/>
  <c r="L224" i="14" s="1"/>
  <c r="C249" i="13"/>
  <c r="H256" i="14" s="1"/>
  <c r="J256" i="14" s="1"/>
  <c r="K256" i="14" s="1"/>
  <c r="L256" i="14" s="1"/>
  <c r="C150" i="13"/>
  <c r="H157" i="14" s="1"/>
  <c r="J157" i="14" s="1"/>
  <c r="K157" i="14" s="1"/>
  <c r="L157" i="14" s="1"/>
  <c r="C258" i="13"/>
  <c r="H265" i="14" s="1"/>
  <c r="J265" i="14" s="1"/>
  <c r="K265" i="14" s="1"/>
  <c r="L265" i="14" s="1"/>
  <c r="C194" i="13"/>
  <c r="H201" i="14" s="1"/>
  <c r="J201" i="14" s="1"/>
  <c r="K201" i="14" s="1"/>
  <c r="L201" i="14" s="1"/>
  <c r="C130" i="13"/>
  <c r="H137" i="14" s="1"/>
  <c r="J137" i="14" s="1"/>
  <c r="K137" i="14" s="1"/>
  <c r="L137" i="14" s="1"/>
  <c r="C66" i="13"/>
  <c r="H73" i="14" s="1"/>
  <c r="J73" i="14" s="1"/>
  <c r="K73" i="14" s="1"/>
  <c r="L73" i="14" s="1"/>
  <c r="C2" i="13"/>
  <c r="H9" i="14" s="1"/>
  <c r="J9" i="14" s="1"/>
  <c r="K9" i="14" s="1"/>
  <c r="L9" i="14" s="1"/>
  <c r="C238" i="13"/>
  <c r="H245" i="14" s="1"/>
  <c r="J245" i="14" s="1"/>
  <c r="K245" i="14" s="1"/>
  <c r="L245" i="14" s="1"/>
  <c r="C174" i="13"/>
  <c r="H181" i="14" s="1"/>
  <c r="J181" i="14" s="1"/>
  <c r="K181" i="14" s="1"/>
  <c r="L181" i="14" s="1"/>
  <c r="C110" i="13"/>
  <c r="H117" i="14" s="1"/>
  <c r="J117" i="14" s="1"/>
  <c r="K117" i="14" s="1"/>
  <c r="L117" i="14" s="1"/>
  <c r="C46" i="13"/>
  <c r="H53" i="14" s="1"/>
  <c r="J53" i="14" s="1"/>
  <c r="K53" i="14" s="1"/>
  <c r="L53" i="14" s="1"/>
  <c r="C234" i="13"/>
  <c r="H241" i="14" s="1"/>
  <c r="J241" i="14" s="1"/>
  <c r="K241" i="14" s="1"/>
  <c r="L241" i="14" s="1"/>
  <c r="C170" i="13"/>
  <c r="H177" i="14" s="1"/>
  <c r="J177" i="14" s="1"/>
  <c r="K177" i="14" s="1"/>
  <c r="L177" i="14" s="1"/>
  <c r="C106" i="13"/>
  <c r="H113" i="14" s="1"/>
  <c r="J113" i="14" s="1"/>
  <c r="K113" i="14" s="1"/>
  <c r="L113" i="14" s="1"/>
  <c r="C42" i="13"/>
  <c r="H49" i="14" s="1"/>
  <c r="J49" i="14" s="1"/>
  <c r="K49" i="14" s="1"/>
  <c r="L49" i="14" s="1"/>
  <c r="C7" i="13"/>
  <c r="H14" i="14" s="1"/>
  <c r="J14" i="14" s="1"/>
  <c r="K14" i="14" s="1"/>
  <c r="L14" i="14" s="1"/>
  <c r="C23" i="13"/>
  <c r="H30" i="14" s="1"/>
  <c r="J30" i="14" s="1"/>
  <c r="K30" i="14" s="1"/>
  <c r="L30" i="14" s="1"/>
  <c r="C39" i="13"/>
  <c r="H46" i="14" s="1"/>
  <c r="J46" i="14" s="1"/>
  <c r="K46" i="14" s="1"/>
  <c r="L46" i="14" s="1"/>
  <c r="C55" i="13"/>
  <c r="H62" i="14" s="1"/>
  <c r="J62" i="14" s="1"/>
  <c r="K62" i="14" s="1"/>
  <c r="L62" i="14" s="1"/>
  <c r="C71" i="13"/>
  <c r="H78" i="14" s="1"/>
  <c r="J78" i="14" s="1"/>
  <c r="K78" i="14" s="1"/>
  <c r="L78" i="14" s="1"/>
  <c r="C87" i="13"/>
  <c r="H94" i="14" s="1"/>
  <c r="J94" i="14" s="1"/>
  <c r="K94" i="14" s="1"/>
  <c r="L94" i="14" s="1"/>
  <c r="C103" i="13"/>
  <c r="H110" i="14" s="1"/>
  <c r="J110" i="14" s="1"/>
  <c r="K110" i="14" s="1"/>
  <c r="L110" i="14" s="1"/>
  <c r="C119" i="13"/>
  <c r="H126" i="14" s="1"/>
  <c r="J126" i="14" s="1"/>
  <c r="K126" i="14" s="1"/>
  <c r="L126" i="14" s="1"/>
  <c r="C135" i="13"/>
  <c r="H142" i="14" s="1"/>
  <c r="J142" i="14" s="1"/>
  <c r="K142" i="14" s="1"/>
  <c r="L142" i="14" s="1"/>
  <c r="C151" i="13"/>
  <c r="H158" i="14" s="1"/>
  <c r="J158" i="14" s="1"/>
  <c r="K158" i="14" s="1"/>
  <c r="L158" i="14" s="1"/>
  <c r="C167" i="13"/>
  <c r="H174" i="14" s="1"/>
  <c r="J174" i="14" s="1"/>
  <c r="K174" i="14" s="1"/>
  <c r="L174" i="14" s="1"/>
  <c r="C183" i="13"/>
  <c r="H190" i="14" s="1"/>
  <c r="J190" i="14" s="1"/>
  <c r="K190" i="14" s="1"/>
  <c r="L190" i="14" s="1"/>
  <c r="C199" i="13"/>
  <c r="H206" i="14" s="1"/>
  <c r="J206" i="14" s="1"/>
  <c r="K206" i="14" s="1"/>
  <c r="L206" i="14" s="1"/>
  <c r="C215" i="13"/>
  <c r="H222" i="14" s="1"/>
  <c r="J222" i="14" s="1"/>
  <c r="K222" i="14" s="1"/>
  <c r="L222" i="14" s="1"/>
  <c r="C231" i="13"/>
  <c r="H238" i="14" s="1"/>
  <c r="J238" i="14" s="1"/>
  <c r="K238" i="14" s="1"/>
  <c r="L238" i="14" s="1"/>
  <c r="C247" i="13"/>
  <c r="H254" i="14" s="1"/>
  <c r="J254" i="14" s="1"/>
  <c r="K254" i="14" s="1"/>
  <c r="L254" i="14" s="1"/>
  <c r="C4" i="13"/>
  <c r="H11" i="14" s="1"/>
  <c r="J11" i="14" s="1"/>
  <c r="K11" i="14" s="1"/>
  <c r="L11" i="14" s="1"/>
  <c r="C20" i="13"/>
  <c r="H27" i="14" s="1"/>
  <c r="J27" i="14" s="1"/>
  <c r="K27" i="14" s="1"/>
  <c r="L27" i="14" s="1"/>
  <c r="C36" i="13"/>
  <c r="H43" i="14" s="1"/>
  <c r="J43" i="14" s="1"/>
  <c r="K43" i="14" s="1"/>
  <c r="L43" i="14" s="1"/>
  <c r="C52" i="13"/>
  <c r="H59" i="14" s="1"/>
  <c r="J59" i="14" s="1"/>
  <c r="K59" i="14" s="1"/>
  <c r="L59" i="14" s="1"/>
  <c r="C68" i="13"/>
  <c r="H75" i="14" s="1"/>
  <c r="J75" i="14" s="1"/>
  <c r="K75" i="14" s="1"/>
  <c r="L75" i="14" s="1"/>
  <c r="C84" i="13"/>
  <c r="H91" i="14" s="1"/>
  <c r="J91" i="14" s="1"/>
  <c r="K91" i="14" s="1"/>
  <c r="L91" i="14" s="1"/>
  <c r="C100" i="13"/>
  <c r="H107" i="14" s="1"/>
  <c r="J107" i="14" s="1"/>
  <c r="K107" i="14" s="1"/>
  <c r="L107" i="14" s="1"/>
  <c r="C116" i="13"/>
  <c r="H123" i="14" s="1"/>
  <c r="J123" i="14" s="1"/>
  <c r="K123" i="14" s="1"/>
  <c r="L123" i="14" s="1"/>
  <c r="C132" i="13"/>
  <c r="H139" i="14" s="1"/>
  <c r="J139" i="14" s="1"/>
  <c r="K139" i="14" s="1"/>
  <c r="L139" i="14" s="1"/>
  <c r="C148" i="13"/>
  <c r="H155" i="14" s="1"/>
  <c r="J155" i="14" s="1"/>
  <c r="K155" i="14" s="1"/>
  <c r="L155" i="14" s="1"/>
  <c r="C164" i="13"/>
  <c r="H171" i="14" s="1"/>
  <c r="J171" i="14" s="1"/>
  <c r="K171" i="14" s="1"/>
  <c r="L171" i="14" s="1"/>
  <c r="C180" i="13"/>
  <c r="H187" i="14" s="1"/>
  <c r="J187" i="14" s="1"/>
  <c r="K187" i="14" s="1"/>
  <c r="L187" i="14" s="1"/>
  <c r="C196" i="13"/>
  <c r="H203" i="14" s="1"/>
  <c r="J203" i="14" s="1"/>
  <c r="K203" i="14" s="1"/>
  <c r="L203" i="14" s="1"/>
  <c r="C212" i="13"/>
  <c r="H219" i="14" s="1"/>
  <c r="J219" i="14" s="1"/>
  <c r="K219" i="14" s="1"/>
  <c r="L219" i="14" s="1"/>
  <c r="C228" i="13"/>
  <c r="H235" i="14" s="1"/>
  <c r="J235" i="14" s="1"/>
  <c r="K235" i="14" s="1"/>
  <c r="L235" i="14" s="1"/>
  <c r="C244" i="13"/>
  <c r="H251" i="14" s="1"/>
  <c r="J251" i="14" s="1"/>
  <c r="K251" i="14" s="1"/>
  <c r="L251" i="14" s="1"/>
  <c r="C260" i="13"/>
  <c r="H267" i="14" s="1"/>
  <c r="J267" i="14" s="1"/>
  <c r="K267" i="14" s="1"/>
  <c r="L267" i="14" s="1"/>
  <c r="C17" i="13"/>
  <c r="H24" i="14" s="1"/>
  <c r="J24" i="14" s="1"/>
  <c r="K24" i="14" s="1"/>
  <c r="L24" i="14" s="1"/>
  <c r="C33" i="13"/>
  <c r="H40" i="14" s="1"/>
  <c r="J40" i="14" s="1"/>
  <c r="K40" i="14" s="1"/>
  <c r="L40" i="14" s="1"/>
  <c r="C49" i="13"/>
  <c r="H56" i="14" s="1"/>
  <c r="J56" i="14" s="1"/>
  <c r="K56" i="14" s="1"/>
  <c r="L56" i="14" s="1"/>
  <c r="C65" i="13"/>
  <c r="H72" i="14" s="1"/>
  <c r="J72" i="14" s="1"/>
  <c r="K72" i="14" s="1"/>
  <c r="L72" i="14" s="1"/>
  <c r="C81" i="13"/>
  <c r="H88" i="14" s="1"/>
  <c r="J88" i="14" s="1"/>
  <c r="K88" i="14" s="1"/>
  <c r="L88" i="14" s="1"/>
  <c r="C97" i="13"/>
  <c r="H104" i="14" s="1"/>
  <c r="J104" i="14" s="1"/>
  <c r="K104" i="14" s="1"/>
  <c r="L104" i="14" s="1"/>
  <c r="C113" i="13"/>
  <c r="H120" i="14" s="1"/>
  <c r="J120" i="14" s="1"/>
  <c r="K120" i="14" s="1"/>
  <c r="L120" i="14" s="1"/>
  <c r="C129" i="13"/>
  <c r="H136" i="14" s="1"/>
  <c r="J136" i="14" s="1"/>
  <c r="K136" i="14" s="1"/>
  <c r="L136" i="14" s="1"/>
  <c r="C145" i="13"/>
  <c r="H152" i="14" s="1"/>
  <c r="J152" i="14" s="1"/>
  <c r="K152" i="14" s="1"/>
  <c r="L152" i="14" s="1"/>
  <c r="C161" i="13"/>
  <c r="H168" i="14" s="1"/>
  <c r="J168" i="14" s="1"/>
  <c r="K168" i="14" s="1"/>
  <c r="L168" i="14" s="1"/>
  <c r="C177" i="13"/>
  <c r="H184" i="14" s="1"/>
  <c r="J184" i="14" s="1"/>
  <c r="K184" i="14" s="1"/>
  <c r="L184" i="14" s="1"/>
  <c r="C193" i="13"/>
  <c r="H200" i="14" s="1"/>
  <c r="J200" i="14" s="1"/>
  <c r="K200" i="14" s="1"/>
  <c r="L200" i="14" s="1"/>
  <c r="C209" i="13"/>
  <c r="H216" i="14" s="1"/>
  <c r="J216" i="14" s="1"/>
  <c r="K216" i="14" s="1"/>
  <c r="L216" i="14" s="1"/>
  <c r="C225" i="13"/>
  <c r="H232" i="14" s="1"/>
  <c r="J232" i="14" s="1"/>
  <c r="K232" i="14" s="1"/>
  <c r="L232" i="14" s="1"/>
  <c r="C241" i="13"/>
  <c r="H248" i="14" s="1"/>
  <c r="J248" i="14" s="1"/>
  <c r="K248" i="14" s="1"/>
  <c r="L248" i="14" s="1"/>
  <c r="C257" i="13"/>
  <c r="H264" i="14" s="1"/>
  <c r="J264" i="14" s="1"/>
  <c r="K264" i="14" s="1"/>
  <c r="L264" i="14" s="1"/>
  <c r="C38" i="13"/>
  <c r="H45" i="14" s="1"/>
  <c r="J45" i="14" s="1"/>
  <c r="K45" i="14" s="1"/>
  <c r="L45" i="14" s="1"/>
  <c r="C118" i="13"/>
  <c r="H125" i="14" s="1"/>
  <c r="J125" i="14" s="1"/>
  <c r="K125" i="14" s="1"/>
  <c r="L125" i="14" s="1"/>
  <c r="C6" i="13"/>
  <c r="H13" i="14" s="1"/>
  <c r="J13" i="14" s="1"/>
  <c r="K13" i="14" s="1"/>
  <c r="L13" i="14" s="1"/>
  <c r="C182" i="13"/>
  <c r="H189" i="14" s="1"/>
  <c r="J189" i="14" s="1"/>
  <c r="K189" i="14" s="1"/>
  <c r="L189" i="14" s="1"/>
  <c r="C226" i="13"/>
  <c r="H233" i="14" s="1"/>
  <c r="J233" i="14" s="1"/>
  <c r="K233" i="14" s="1"/>
  <c r="L233" i="14" s="1"/>
  <c r="C98" i="13"/>
  <c r="H105" i="14" s="1"/>
  <c r="J105" i="14" s="1"/>
  <c r="K105" i="14" s="1"/>
  <c r="L105" i="14" s="1"/>
  <c r="C34" i="13"/>
  <c r="H41" i="14" s="1"/>
  <c r="J41" i="14" s="1"/>
  <c r="K41" i="14" s="1"/>
  <c r="L41" i="14" s="1"/>
  <c r="C206" i="13"/>
  <c r="H213" i="14" s="1"/>
  <c r="J213" i="14" s="1"/>
  <c r="K213" i="14" s="1"/>
  <c r="L213" i="14" s="1"/>
  <c r="C78" i="13"/>
  <c r="H85" i="14" s="1"/>
  <c r="J85" i="14" s="1"/>
  <c r="K85" i="14" s="1"/>
  <c r="L85" i="14" s="1"/>
  <c r="C202" i="13"/>
  <c r="H209" i="14" s="1"/>
  <c r="J209" i="14" s="1"/>
  <c r="K209" i="14" s="1"/>
  <c r="L209" i="14" s="1"/>
  <c r="C74" i="13"/>
  <c r="H81" i="14" s="1"/>
  <c r="J81" i="14" s="1"/>
  <c r="K81" i="14" s="1"/>
  <c r="L81" i="14" s="1"/>
  <c r="C15" i="13"/>
  <c r="H22" i="14" s="1"/>
  <c r="J22" i="14" s="1"/>
  <c r="K22" i="14" s="1"/>
  <c r="L22" i="14" s="1"/>
  <c r="C47" i="13"/>
  <c r="H54" i="14" s="1"/>
  <c r="J54" i="14" s="1"/>
  <c r="K54" i="14" s="1"/>
  <c r="L54" i="14" s="1"/>
  <c r="C79" i="13"/>
  <c r="H86" i="14" s="1"/>
  <c r="J86" i="14" s="1"/>
  <c r="K86" i="14" s="1"/>
  <c r="L86" i="14" s="1"/>
  <c r="C111" i="13"/>
  <c r="H118" i="14" s="1"/>
  <c r="J118" i="14" s="1"/>
  <c r="K118" i="14" s="1"/>
  <c r="L118" i="14" s="1"/>
  <c r="C143" i="13"/>
  <c r="H150" i="14" s="1"/>
  <c r="J150" i="14" s="1"/>
  <c r="K150" i="14" s="1"/>
  <c r="L150" i="14" s="1"/>
  <c r="C175" i="13"/>
  <c r="H182" i="14" s="1"/>
  <c r="J182" i="14" s="1"/>
  <c r="K182" i="14" s="1"/>
  <c r="L182" i="14" s="1"/>
  <c r="C207" i="13"/>
  <c r="H214" i="14" s="1"/>
  <c r="J214" i="14" s="1"/>
  <c r="K214" i="14" s="1"/>
  <c r="L214" i="14" s="1"/>
  <c r="C239" i="13"/>
  <c r="H246" i="14" s="1"/>
  <c r="J246" i="14" s="1"/>
  <c r="K246" i="14" s="1"/>
  <c r="L246" i="14" s="1"/>
  <c r="C12" i="13"/>
  <c r="H19" i="14" s="1"/>
  <c r="J19" i="14" s="1"/>
  <c r="K19" i="14" s="1"/>
  <c r="L19" i="14" s="1"/>
  <c r="C44" i="13"/>
  <c r="H51" i="14" s="1"/>
  <c r="J51" i="14" s="1"/>
  <c r="K51" i="14" s="1"/>
  <c r="L51" i="14" s="1"/>
  <c r="C76" i="13"/>
  <c r="H83" i="14" s="1"/>
  <c r="J83" i="14" s="1"/>
  <c r="K83" i="14" s="1"/>
  <c r="L83" i="14" s="1"/>
  <c r="C108" i="13"/>
  <c r="H115" i="14" s="1"/>
  <c r="J115" i="14" s="1"/>
  <c r="K115" i="14" s="1"/>
  <c r="L115" i="14" s="1"/>
  <c r="C140" i="13"/>
  <c r="H147" i="14" s="1"/>
  <c r="J147" i="14" s="1"/>
  <c r="K147" i="14" s="1"/>
  <c r="L147" i="14" s="1"/>
  <c r="C172" i="13"/>
  <c r="H179" i="14" s="1"/>
  <c r="J179" i="14" s="1"/>
  <c r="K179" i="14" s="1"/>
  <c r="L179" i="14" s="1"/>
  <c r="C204" i="13"/>
  <c r="H211" i="14" s="1"/>
  <c r="J211" i="14" s="1"/>
  <c r="K211" i="14" s="1"/>
  <c r="L211" i="14" s="1"/>
  <c r="C236" i="13"/>
  <c r="H243" i="14" s="1"/>
  <c r="J243" i="14" s="1"/>
  <c r="K243" i="14" s="1"/>
  <c r="L243" i="14" s="1"/>
  <c r="C9" i="13"/>
  <c r="H16" i="14" s="1"/>
  <c r="J16" i="14" s="1"/>
  <c r="K16" i="14" s="1"/>
  <c r="L16" i="14" s="1"/>
  <c r="C41" i="13"/>
  <c r="H48" i="14" s="1"/>
  <c r="J48" i="14" s="1"/>
  <c r="K48" i="14" s="1"/>
  <c r="L48" i="14" s="1"/>
  <c r="C73" i="13"/>
  <c r="H80" i="14" s="1"/>
  <c r="J80" i="14" s="1"/>
  <c r="K80" i="14" s="1"/>
  <c r="L80" i="14" s="1"/>
  <c r="C105" i="13"/>
  <c r="H112" i="14" s="1"/>
  <c r="J112" i="14" s="1"/>
  <c r="K112" i="14" s="1"/>
  <c r="L112" i="14" s="1"/>
  <c r="C137" i="13"/>
  <c r="H144" i="14" s="1"/>
  <c r="J144" i="14" s="1"/>
  <c r="K144" i="14" s="1"/>
  <c r="L144" i="14" s="1"/>
  <c r="C169" i="13"/>
  <c r="H176" i="14" s="1"/>
  <c r="J176" i="14" s="1"/>
  <c r="K176" i="14" s="1"/>
  <c r="L176" i="14" s="1"/>
  <c r="C201" i="13"/>
  <c r="H208" i="14" s="1"/>
  <c r="J208" i="14" s="1"/>
  <c r="K208" i="14" s="1"/>
  <c r="L208" i="14" s="1"/>
  <c r="C233" i="13"/>
  <c r="H240" i="14" s="1"/>
  <c r="J240" i="14" s="1"/>
  <c r="K240" i="14" s="1"/>
  <c r="L240" i="14" s="1"/>
  <c r="C166" i="13"/>
  <c r="H173" i="14" s="1"/>
  <c r="J173" i="14" s="1"/>
  <c r="K173" i="14" s="1"/>
  <c r="L173" i="14" s="1"/>
  <c r="C134" i="13"/>
  <c r="H141" i="14" s="1"/>
  <c r="J141" i="14" s="1"/>
  <c r="K141" i="14" s="1"/>
  <c r="L141" i="14" s="1"/>
  <c r="C242" i="13"/>
  <c r="H249" i="14" s="1"/>
  <c r="J249" i="14" s="1"/>
  <c r="K249" i="14" s="1"/>
  <c r="L249" i="14" s="1"/>
  <c r="C178" i="13"/>
  <c r="H185" i="14" s="1"/>
  <c r="J185" i="14" s="1"/>
  <c r="K185" i="14" s="1"/>
  <c r="L185" i="14" s="1"/>
  <c r="C114" i="13"/>
  <c r="H121" i="14" s="1"/>
  <c r="J121" i="14" s="1"/>
  <c r="K121" i="14" s="1"/>
  <c r="L121" i="14" s="1"/>
  <c r="C50" i="13"/>
  <c r="H57" i="14" s="1"/>
  <c r="J57" i="14" s="1"/>
  <c r="K57" i="14" s="1"/>
  <c r="L57" i="14" s="1"/>
  <c r="C222" i="13"/>
  <c r="H229" i="14" s="1"/>
  <c r="J229" i="14" s="1"/>
  <c r="K229" i="14" s="1"/>
  <c r="L229" i="14" s="1"/>
  <c r="C158" i="13"/>
  <c r="H165" i="14" s="1"/>
  <c r="J165" i="14" s="1"/>
  <c r="K165" i="14" s="1"/>
  <c r="L165" i="14" s="1"/>
  <c r="C94" i="13"/>
  <c r="H101" i="14" s="1"/>
  <c r="J101" i="14" s="1"/>
  <c r="K101" i="14" s="1"/>
  <c r="L101" i="14" s="1"/>
  <c r="C30" i="13"/>
  <c r="H37" i="14" s="1"/>
  <c r="J37" i="14" s="1"/>
  <c r="K37" i="14" s="1"/>
  <c r="L37" i="14" s="1"/>
  <c r="C218" i="13"/>
  <c r="H225" i="14" s="1"/>
  <c r="J225" i="14" s="1"/>
  <c r="K225" i="14" s="1"/>
  <c r="L225" i="14" s="1"/>
  <c r="C154" i="13"/>
  <c r="H161" i="14" s="1"/>
  <c r="J161" i="14" s="1"/>
  <c r="K161" i="14" s="1"/>
  <c r="L161" i="14" s="1"/>
  <c r="C90" i="13"/>
  <c r="H97" i="14" s="1"/>
  <c r="J97" i="14" s="1"/>
  <c r="K97" i="14" s="1"/>
  <c r="L97" i="14" s="1"/>
  <c r="C26" i="13"/>
  <c r="H33" i="14" s="1"/>
  <c r="J33" i="14" s="1"/>
  <c r="K33" i="14" s="1"/>
  <c r="L33" i="14" s="1"/>
  <c r="C11" i="13"/>
  <c r="H18" i="14" s="1"/>
  <c r="J18" i="14" s="1"/>
  <c r="K18" i="14" s="1"/>
  <c r="L18" i="14" s="1"/>
  <c r="C27" i="13"/>
  <c r="H34" i="14" s="1"/>
  <c r="J34" i="14" s="1"/>
  <c r="K34" i="14" s="1"/>
  <c r="L34" i="14" s="1"/>
  <c r="C43" i="13"/>
  <c r="H50" i="14" s="1"/>
  <c r="J50" i="14" s="1"/>
  <c r="K50" i="14" s="1"/>
  <c r="L50" i="14" s="1"/>
  <c r="C59" i="13"/>
  <c r="H66" i="14" s="1"/>
  <c r="J66" i="14" s="1"/>
  <c r="K66" i="14" s="1"/>
  <c r="L66" i="14" s="1"/>
  <c r="C75" i="13"/>
  <c r="H82" i="14" s="1"/>
  <c r="J82" i="14" s="1"/>
  <c r="K82" i="14" s="1"/>
  <c r="L82" i="14" s="1"/>
  <c r="C91" i="13"/>
  <c r="H98" i="14" s="1"/>
  <c r="J98" i="14" s="1"/>
  <c r="K98" i="14" s="1"/>
  <c r="L98" i="14" s="1"/>
  <c r="C107" i="13"/>
  <c r="H114" i="14" s="1"/>
  <c r="J114" i="14" s="1"/>
  <c r="K114" i="14" s="1"/>
  <c r="L114" i="14" s="1"/>
  <c r="C123" i="13"/>
  <c r="H130" i="14" s="1"/>
  <c r="J130" i="14" s="1"/>
  <c r="K130" i="14" s="1"/>
  <c r="L130" i="14" s="1"/>
  <c r="C139" i="13"/>
  <c r="H146" i="14" s="1"/>
  <c r="J146" i="14" s="1"/>
  <c r="K146" i="14" s="1"/>
  <c r="L146" i="14" s="1"/>
  <c r="C155" i="13"/>
  <c r="H162" i="14" s="1"/>
  <c r="J162" i="14" s="1"/>
  <c r="K162" i="14" s="1"/>
  <c r="L162" i="14" s="1"/>
  <c r="C171" i="13"/>
  <c r="H178" i="14" s="1"/>
  <c r="J178" i="14" s="1"/>
  <c r="K178" i="14" s="1"/>
  <c r="L178" i="14" s="1"/>
  <c r="C187" i="13"/>
  <c r="H194" i="14" s="1"/>
  <c r="J194" i="14" s="1"/>
  <c r="K194" i="14" s="1"/>
  <c r="L194" i="14" s="1"/>
  <c r="C203" i="13"/>
  <c r="H210" i="14" s="1"/>
  <c r="J210" i="14" s="1"/>
  <c r="K210" i="14" s="1"/>
  <c r="L210" i="14" s="1"/>
  <c r="C219" i="13"/>
  <c r="H226" i="14" s="1"/>
  <c r="J226" i="14" s="1"/>
  <c r="K226" i="14" s="1"/>
  <c r="L226" i="14" s="1"/>
  <c r="C235" i="13"/>
  <c r="H242" i="14" s="1"/>
  <c r="J242" i="14" s="1"/>
  <c r="K242" i="14" s="1"/>
  <c r="L242" i="14" s="1"/>
  <c r="C251" i="13"/>
  <c r="H258" i="14" s="1"/>
  <c r="J258" i="14" s="1"/>
  <c r="K258" i="14" s="1"/>
  <c r="L258" i="14" s="1"/>
  <c r="C8" i="13"/>
  <c r="H15" i="14" s="1"/>
  <c r="J15" i="14" s="1"/>
  <c r="K15" i="14" s="1"/>
  <c r="L15" i="14" s="1"/>
  <c r="C24" i="13"/>
  <c r="H31" i="14" s="1"/>
  <c r="J31" i="14" s="1"/>
  <c r="K31" i="14" s="1"/>
  <c r="L31" i="14" s="1"/>
  <c r="C40" i="13"/>
  <c r="H47" i="14" s="1"/>
  <c r="J47" i="14" s="1"/>
  <c r="K47" i="14" s="1"/>
  <c r="L47" i="14" s="1"/>
  <c r="C56" i="13"/>
  <c r="H63" i="14" s="1"/>
  <c r="J63" i="14" s="1"/>
  <c r="K63" i="14" s="1"/>
  <c r="L63" i="14" s="1"/>
  <c r="C72" i="13"/>
  <c r="H79" i="14" s="1"/>
  <c r="J79" i="14" s="1"/>
  <c r="K79" i="14" s="1"/>
  <c r="L79" i="14" s="1"/>
  <c r="C88" i="13"/>
  <c r="H95" i="14" s="1"/>
  <c r="J95" i="14" s="1"/>
  <c r="K95" i="14" s="1"/>
  <c r="L95" i="14" s="1"/>
  <c r="C104" i="13"/>
  <c r="H111" i="14" s="1"/>
  <c r="J111" i="14" s="1"/>
  <c r="K111" i="14" s="1"/>
  <c r="L111" i="14" s="1"/>
  <c r="C120" i="13"/>
  <c r="H127" i="14" s="1"/>
  <c r="J127" i="14" s="1"/>
  <c r="K127" i="14" s="1"/>
  <c r="L127" i="14" s="1"/>
  <c r="C136" i="13"/>
  <c r="H143" i="14" s="1"/>
  <c r="J143" i="14" s="1"/>
  <c r="K143" i="14" s="1"/>
  <c r="L143" i="14" s="1"/>
  <c r="C152" i="13"/>
  <c r="H159" i="14" s="1"/>
  <c r="J159" i="14" s="1"/>
  <c r="K159" i="14" s="1"/>
  <c r="L159" i="14" s="1"/>
  <c r="C168" i="13"/>
  <c r="H175" i="14" s="1"/>
  <c r="J175" i="14" s="1"/>
  <c r="K175" i="14" s="1"/>
  <c r="L175" i="14" s="1"/>
  <c r="C184" i="13"/>
  <c r="H191" i="14" s="1"/>
  <c r="J191" i="14" s="1"/>
  <c r="K191" i="14" s="1"/>
  <c r="L191" i="14" s="1"/>
  <c r="C200" i="13"/>
  <c r="H207" i="14" s="1"/>
  <c r="J207" i="14" s="1"/>
  <c r="K207" i="14" s="1"/>
  <c r="L207" i="14" s="1"/>
  <c r="C216" i="13"/>
  <c r="H223" i="14" s="1"/>
  <c r="J223" i="14" s="1"/>
  <c r="K223" i="14" s="1"/>
  <c r="L223" i="14" s="1"/>
  <c r="C232" i="13"/>
  <c r="H239" i="14" s="1"/>
  <c r="J239" i="14" s="1"/>
  <c r="K239" i="14" s="1"/>
  <c r="L239" i="14" s="1"/>
  <c r="C248" i="13"/>
  <c r="H255" i="14" s="1"/>
  <c r="J255" i="14" s="1"/>
  <c r="K255" i="14" s="1"/>
  <c r="L255" i="14" s="1"/>
  <c r="C5" i="13"/>
  <c r="H12" i="14" s="1"/>
  <c r="J12" i="14" s="1"/>
  <c r="K12" i="14" s="1"/>
  <c r="L12" i="14" s="1"/>
  <c r="C21" i="13"/>
  <c r="H28" i="14" s="1"/>
  <c r="J28" i="14" s="1"/>
  <c r="K28" i="14" s="1"/>
  <c r="L28" i="14" s="1"/>
  <c r="C37" i="13"/>
  <c r="H44" i="14" s="1"/>
  <c r="J44" i="14" s="1"/>
  <c r="K44" i="14" s="1"/>
  <c r="L44" i="14" s="1"/>
  <c r="C53" i="13"/>
  <c r="H60" i="14" s="1"/>
  <c r="J60" i="14" s="1"/>
  <c r="K60" i="14" s="1"/>
  <c r="L60" i="14" s="1"/>
  <c r="C69" i="13"/>
  <c r="H76" i="14" s="1"/>
  <c r="J76" i="14" s="1"/>
  <c r="K76" i="14" s="1"/>
  <c r="L76" i="14" s="1"/>
  <c r="C85" i="13"/>
  <c r="H92" i="14" s="1"/>
  <c r="J92" i="14" s="1"/>
  <c r="K92" i="14" s="1"/>
  <c r="L92" i="14" s="1"/>
  <c r="C101" i="13"/>
  <c r="H108" i="14" s="1"/>
  <c r="J108" i="14" s="1"/>
  <c r="K108" i="14" s="1"/>
  <c r="L108" i="14" s="1"/>
  <c r="C117" i="13"/>
  <c r="H124" i="14" s="1"/>
  <c r="J124" i="14" s="1"/>
  <c r="K124" i="14" s="1"/>
  <c r="L124" i="14" s="1"/>
  <c r="C133" i="13"/>
  <c r="H140" i="14" s="1"/>
  <c r="J140" i="14" s="1"/>
  <c r="K140" i="14" s="1"/>
  <c r="L140" i="14" s="1"/>
  <c r="C149" i="13"/>
  <c r="H156" i="14" s="1"/>
  <c r="J156" i="14" s="1"/>
  <c r="K156" i="14" s="1"/>
  <c r="L156" i="14" s="1"/>
  <c r="C165" i="13"/>
  <c r="H172" i="14" s="1"/>
  <c r="J172" i="14" s="1"/>
  <c r="K172" i="14" s="1"/>
  <c r="L172" i="14" s="1"/>
  <c r="C181" i="13"/>
  <c r="H188" i="14" s="1"/>
  <c r="J188" i="14" s="1"/>
  <c r="K188" i="14" s="1"/>
  <c r="L188" i="14" s="1"/>
  <c r="C197" i="13"/>
  <c r="H204" i="14" s="1"/>
  <c r="J204" i="14" s="1"/>
  <c r="K204" i="14" s="1"/>
  <c r="L204" i="14" s="1"/>
  <c r="C213" i="13"/>
  <c r="H220" i="14" s="1"/>
  <c r="J220" i="14" s="1"/>
  <c r="K220" i="14" s="1"/>
  <c r="L220" i="14" s="1"/>
  <c r="C229" i="13"/>
  <c r="H236" i="14" s="1"/>
  <c r="J236" i="14" s="1"/>
  <c r="K236" i="14" s="1"/>
  <c r="L236" i="14" s="1"/>
  <c r="C245" i="13"/>
  <c r="H252" i="14" s="1"/>
  <c r="J252" i="14" s="1"/>
  <c r="K252" i="14" s="1"/>
  <c r="L252" i="14" s="1"/>
  <c r="C261" i="13"/>
  <c r="H268" i="14" s="1"/>
  <c r="J268" i="14" s="1"/>
  <c r="K268" i="14" s="1"/>
  <c r="L268" i="14" s="1"/>
  <c r="C54" i="13"/>
  <c r="H61" i="14" s="1"/>
  <c r="J61" i="14" s="1"/>
  <c r="K61" i="14" s="1"/>
  <c r="L61" i="14" s="1"/>
  <c r="C198" i="13"/>
  <c r="H205" i="14" s="1"/>
  <c r="J205" i="14" s="1"/>
  <c r="K205" i="14" s="1"/>
  <c r="L205" i="14" s="1"/>
  <c r="I2" i="10"/>
  <c r="I4" i="10"/>
  <c r="I3" i="10"/>
  <c r="I4" i="7"/>
  <c r="I3" i="7"/>
  <c r="I2" i="7"/>
  <c r="K4" i="14" l="1"/>
  <c r="I2" i="14"/>
  <c r="L5" i="14"/>
  <c r="N5" i="14"/>
  <c r="M5" i="14"/>
  <c r="N4" i="14"/>
  <c r="J4" i="14"/>
  <c r="K5" i="14"/>
  <c r="I5" i="14"/>
  <c r="I3" i="14"/>
  <c r="N2" i="14"/>
  <c r="K2" i="14"/>
  <c r="M2" i="14"/>
  <c r="H3" i="14"/>
  <c r="I4" i="14"/>
  <c r="J3" i="14"/>
  <c r="K3" i="14"/>
  <c r="L4" i="14"/>
  <c r="M3" i="14"/>
  <c r="N3" i="14"/>
  <c r="H4" i="14"/>
  <c r="J2" i="14"/>
  <c r="L3" i="14"/>
  <c r="H5" i="14"/>
  <c r="H2" i="14"/>
  <c r="J5" i="14"/>
  <c r="L2" i="14"/>
  <c r="M4" i="14"/>
  <c r="B263" i="7"/>
  <c r="B261" i="7"/>
  <c r="B260" i="7"/>
  <c r="B259" i="7"/>
  <c r="B258" i="7"/>
  <c r="B257" i="7"/>
  <c r="B256" i="7"/>
  <c r="B255" i="7"/>
  <c r="B254" i="7"/>
  <c r="B253" i="7"/>
  <c r="B252" i="7"/>
  <c r="B251" i="7"/>
  <c r="B250" i="7"/>
  <c r="B249" i="7"/>
  <c r="B248" i="7"/>
  <c r="B247" i="7"/>
  <c r="B246" i="7"/>
  <c r="B245" i="7"/>
  <c r="B244" i="7"/>
  <c r="B243" i="7"/>
  <c r="B242" i="7"/>
  <c r="B241" i="7"/>
  <c r="B240" i="7"/>
  <c r="B239" i="7"/>
  <c r="B238" i="7"/>
  <c r="B237" i="7"/>
  <c r="B236" i="7"/>
  <c r="B235" i="7"/>
  <c r="B234" i="7"/>
  <c r="B233" i="7"/>
  <c r="B232" i="7"/>
  <c r="B231" i="7"/>
  <c r="B230" i="7"/>
  <c r="B229" i="7"/>
  <c r="B228" i="7"/>
  <c r="B227" i="7"/>
  <c r="B226" i="7"/>
  <c r="B225" i="7"/>
  <c r="B224" i="7"/>
  <c r="B223" i="7"/>
  <c r="B222" i="7"/>
  <c r="B221" i="7"/>
  <c r="B220" i="7"/>
  <c r="B219" i="7"/>
  <c r="B218" i="7"/>
  <c r="B217" i="7"/>
  <c r="B216" i="7"/>
  <c r="B215" i="7"/>
  <c r="B214" i="7"/>
  <c r="B213" i="7"/>
  <c r="B212" i="7"/>
  <c r="B211" i="7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116" i="7"/>
  <c r="B115" i="7"/>
  <c r="B114" i="7"/>
  <c r="B113" i="7"/>
  <c r="B112" i="7"/>
  <c r="B111" i="7"/>
  <c r="B110" i="7"/>
  <c r="B109" i="7"/>
  <c r="B108" i="7"/>
  <c r="B107" i="7"/>
  <c r="B106" i="7"/>
  <c r="B105" i="7"/>
  <c r="B104" i="7"/>
  <c r="B103" i="7"/>
  <c r="B102" i="7"/>
  <c r="B101" i="7"/>
  <c r="B100" i="7"/>
  <c r="B99" i="7"/>
  <c r="B98" i="7"/>
  <c r="B97" i="7"/>
  <c r="B96" i="7"/>
  <c r="B95" i="7"/>
  <c r="B94" i="7"/>
  <c r="B93" i="7"/>
  <c r="B92" i="7"/>
  <c r="B91" i="7"/>
  <c r="B90" i="7"/>
  <c r="B89" i="7"/>
  <c r="B88" i="7"/>
  <c r="B87" i="7"/>
  <c r="B86" i="7"/>
  <c r="B85" i="7"/>
  <c r="B84" i="7"/>
  <c r="B83" i="7"/>
  <c r="B82" i="7"/>
  <c r="B81" i="7"/>
  <c r="B80" i="7"/>
  <c r="B79" i="7"/>
  <c r="B78" i="7"/>
  <c r="B77" i="7"/>
  <c r="B76" i="7"/>
  <c r="B75" i="7"/>
  <c r="B74" i="7"/>
  <c r="B73" i="7"/>
  <c r="B72" i="7"/>
  <c r="B71" i="7"/>
  <c r="B70" i="7"/>
  <c r="B69" i="7"/>
  <c r="B68" i="7"/>
  <c r="B67" i="7"/>
  <c r="B66" i="7"/>
  <c r="B65" i="7"/>
  <c r="B64" i="7"/>
  <c r="B63" i="7"/>
  <c r="B62" i="7"/>
  <c r="B61" i="7"/>
  <c r="B60" i="7"/>
  <c r="B59" i="7"/>
  <c r="B58" i="7"/>
  <c r="B57" i="7"/>
  <c r="B56" i="7"/>
  <c r="B55" i="7"/>
  <c r="B54" i="7"/>
  <c r="B53" i="7"/>
  <c r="B52" i="7"/>
  <c r="B51" i="7"/>
  <c r="B50" i="7"/>
  <c r="B49" i="7"/>
  <c r="B48" i="7"/>
  <c r="B47" i="7"/>
  <c r="B46" i="7"/>
  <c r="B45" i="7"/>
  <c r="B44" i="7"/>
  <c r="B43" i="7"/>
  <c r="B42" i="7"/>
  <c r="B41" i="7"/>
  <c r="B40" i="7"/>
  <c r="B39" i="7"/>
  <c r="B38" i="7"/>
  <c r="B37" i="7"/>
  <c r="B36" i="7"/>
  <c r="B35" i="7"/>
  <c r="B34" i="7"/>
  <c r="B33" i="7"/>
  <c r="B32" i="7"/>
  <c r="B31" i="7"/>
  <c r="B30" i="7"/>
  <c r="B29" i="7"/>
  <c r="B28" i="7"/>
  <c r="B27" i="7"/>
  <c r="B26" i="7"/>
  <c r="B25" i="7"/>
  <c r="B24" i="7"/>
  <c r="B23" i="7"/>
  <c r="B22" i="7"/>
  <c r="B21" i="7"/>
  <c r="B20" i="7"/>
  <c r="B19" i="7"/>
  <c r="B18" i="7"/>
  <c r="B17" i="7"/>
  <c r="B16" i="7"/>
  <c r="B15" i="7"/>
  <c r="B14" i="7"/>
  <c r="B13" i="7"/>
  <c r="B12" i="7"/>
  <c r="B11" i="7"/>
  <c r="B10" i="7"/>
  <c r="B9" i="7"/>
  <c r="B8" i="7"/>
  <c r="B7" i="7"/>
  <c r="B6" i="7"/>
  <c r="B5" i="7"/>
  <c r="B4" i="7"/>
  <c r="B3" i="7"/>
  <c r="B2" i="7"/>
  <c r="H2" i="6"/>
  <c r="M3" i="1"/>
  <c r="H3" i="6"/>
  <c r="J261" i="3"/>
  <c r="J260" i="3"/>
  <c r="J259" i="3"/>
  <c r="J258" i="3"/>
  <c r="J257" i="3"/>
  <c r="J256" i="3"/>
  <c r="J255" i="3"/>
  <c r="J254" i="3"/>
  <c r="J253" i="3"/>
  <c r="J252" i="3"/>
  <c r="J251" i="3"/>
  <c r="J250" i="3"/>
  <c r="J249" i="3"/>
  <c r="J248" i="3"/>
  <c r="J247" i="3"/>
  <c r="J246" i="3"/>
  <c r="J245" i="3"/>
  <c r="J244" i="3"/>
  <c r="J243" i="3"/>
  <c r="J242" i="3"/>
  <c r="J241" i="3"/>
  <c r="J240" i="3"/>
  <c r="J239" i="3"/>
  <c r="J238" i="3"/>
  <c r="J237" i="3"/>
  <c r="J236" i="3"/>
  <c r="J235" i="3"/>
  <c r="J234" i="3"/>
  <c r="J233" i="3"/>
  <c r="J232" i="3"/>
  <c r="J231" i="3"/>
  <c r="J230" i="3"/>
  <c r="J229" i="3"/>
  <c r="J228" i="3"/>
  <c r="J227" i="3"/>
  <c r="J226" i="3"/>
  <c r="J225" i="3"/>
  <c r="J224" i="3"/>
  <c r="J223" i="3"/>
  <c r="J222" i="3"/>
  <c r="J221" i="3"/>
  <c r="J220" i="3"/>
  <c r="J219" i="3"/>
  <c r="J218" i="3"/>
  <c r="J217" i="3"/>
  <c r="J216" i="3"/>
  <c r="J215" i="3"/>
  <c r="J214" i="3"/>
  <c r="J213" i="3"/>
  <c r="J212" i="3"/>
  <c r="J211" i="3"/>
  <c r="J210" i="3"/>
  <c r="J209" i="3"/>
  <c r="J208" i="3"/>
  <c r="J207" i="3"/>
  <c r="J206" i="3"/>
  <c r="J205" i="3"/>
  <c r="J204" i="3"/>
  <c r="J203" i="3"/>
  <c r="J202" i="3"/>
  <c r="J201" i="3"/>
  <c r="J200" i="3"/>
  <c r="J199" i="3"/>
  <c r="J198" i="3"/>
  <c r="J197" i="3"/>
  <c r="J196" i="3"/>
  <c r="J195" i="3"/>
  <c r="J194" i="3"/>
  <c r="J193" i="3"/>
  <c r="J192" i="3"/>
  <c r="J191" i="3"/>
  <c r="J190" i="3"/>
  <c r="J189" i="3"/>
  <c r="J188" i="3"/>
  <c r="J187" i="3"/>
  <c r="J186" i="3"/>
  <c r="J185" i="3"/>
  <c r="J184" i="3"/>
  <c r="J183" i="3"/>
  <c r="J182" i="3"/>
  <c r="J181" i="3"/>
  <c r="J180" i="3"/>
  <c r="J179" i="3"/>
  <c r="J178" i="3"/>
  <c r="J177" i="3"/>
  <c r="J176" i="3"/>
  <c r="J175" i="3"/>
  <c r="J174" i="3"/>
  <c r="J173" i="3"/>
  <c r="J172" i="3"/>
  <c r="J171" i="3"/>
  <c r="J170" i="3"/>
  <c r="J169" i="3"/>
  <c r="J168" i="3"/>
  <c r="J167" i="3"/>
  <c r="J166" i="3"/>
  <c r="J165" i="3"/>
  <c r="J164" i="3"/>
  <c r="J163" i="3"/>
  <c r="J162" i="3"/>
  <c r="J161" i="3"/>
  <c r="J160" i="3"/>
  <c r="J159" i="3"/>
  <c r="J158" i="3"/>
  <c r="J157" i="3"/>
  <c r="J156" i="3"/>
  <c r="J155" i="3"/>
  <c r="J154" i="3"/>
  <c r="J153" i="3"/>
  <c r="J152" i="3"/>
  <c r="J151" i="3"/>
  <c r="J150" i="3"/>
  <c r="J149" i="3"/>
  <c r="J148" i="3"/>
  <c r="J147" i="3"/>
  <c r="J146" i="3"/>
  <c r="J145" i="3"/>
  <c r="J144" i="3"/>
  <c r="J143" i="3"/>
  <c r="J142" i="3"/>
  <c r="J141" i="3"/>
  <c r="J140" i="3"/>
  <c r="J139" i="3"/>
  <c r="J138" i="3"/>
  <c r="J137" i="3"/>
  <c r="J136" i="3"/>
  <c r="J135" i="3"/>
  <c r="J134" i="3"/>
  <c r="J133" i="3"/>
  <c r="J132" i="3"/>
  <c r="J131" i="3"/>
  <c r="J130" i="3"/>
  <c r="J129" i="3"/>
  <c r="J128" i="3"/>
  <c r="J127" i="3"/>
  <c r="J126" i="3"/>
  <c r="J125" i="3"/>
  <c r="J124" i="3"/>
  <c r="J123" i="3"/>
  <c r="J122" i="3"/>
  <c r="J121" i="3"/>
  <c r="J120" i="3"/>
  <c r="J119" i="3"/>
  <c r="J118" i="3"/>
  <c r="J117" i="3"/>
  <c r="J116" i="3"/>
  <c r="J115" i="3"/>
  <c r="J114" i="3"/>
  <c r="J113" i="3"/>
  <c r="J112" i="3"/>
  <c r="J111" i="3"/>
  <c r="J110" i="3"/>
  <c r="J109" i="3"/>
  <c r="J108" i="3"/>
  <c r="J107" i="3"/>
  <c r="J106" i="3"/>
  <c r="J105" i="3"/>
  <c r="J104" i="3"/>
  <c r="J103" i="3"/>
  <c r="J102" i="3"/>
  <c r="J101" i="3"/>
  <c r="J100" i="3"/>
  <c r="J99" i="3"/>
  <c r="J98" i="3"/>
  <c r="J97" i="3"/>
  <c r="J96" i="3"/>
  <c r="J95" i="3"/>
  <c r="J94" i="3"/>
  <c r="J93" i="3"/>
  <c r="J92" i="3"/>
  <c r="J91" i="3"/>
  <c r="J90" i="3"/>
  <c r="J89" i="3"/>
  <c r="J88" i="3"/>
  <c r="J87" i="3"/>
  <c r="J86" i="3"/>
  <c r="J85" i="3"/>
  <c r="J84" i="3"/>
  <c r="J83" i="3"/>
  <c r="J82" i="3"/>
  <c r="J81" i="3"/>
  <c r="J80" i="3"/>
  <c r="J79" i="3"/>
  <c r="J78" i="3"/>
  <c r="J77" i="3"/>
  <c r="J76" i="3"/>
  <c r="J75" i="3"/>
  <c r="J74" i="3"/>
  <c r="J73" i="3"/>
  <c r="J72" i="3"/>
  <c r="J71" i="3"/>
  <c r="J70" i="3"/>
  <c r="J69" i="3"/>
  <c r="J68" i="3"/>
  <c r="J67" i="3"/>
  <c r="J66" i="3"/>
  <c r="J65" i="3"/>
  <c r="J64" i="3"/>
  <c r="J63" i="3"/>
  <c r="J62" i="3"/>
  <c r="J61" i="3"/>
  <c r="J60" i="3"/>
  <c r="J59" i="3"/>
  <c r="J58" i="3"/>
  <c r="J57" i="3"/>
  <c r="J56" i="3"/>
  <c r="J55" i="3"/>
  <c r="J54" i="3"/>
  <c r="J53" i="3"/>
  <c r="J52" i="3"/>
  <c r="J51" i="3"/>
  <c r="J50" i="3"/>
  <c r="J49" i="3"/>
  <c r="J48" i="3"/>
  <c r="J47" i="3"/>
  <c r="J46" i="3"/>
  <c r="J45" i="3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5" i="3"/>
  <c r="J24" i="3"/>
  <c r="J23" i="3"/>
  <c r="J22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I261" i="3"/>
  <c r="I260" i="3"/>
  <c r="I259" i="3"/>
  <c r="I258" i="3"/>
  <c r="I257" i="3"/>
  <c r="I256" i="3"/>
  <c r="I255" i="3"/>
  <c r="I254" i="3"/>
  <c r="I253" i="3"/>
  <c r="I252" i="3"/>
  <c r="I251" i="3"/>
  <c r="I250" i="3"/>
  <c r="I249" i="3"/>
  <c r="I248" i="3"/>
  <c r="I247" i="3"/>
  <c r="I246" i="3"/>
  <c r="I245" i="3"/>
  <c r="I244" i="3"/>
  <c r="I243" i="3"/>
  <c r="I242" i="3"/>
  <c r="I241" i="3"/>
  <c r="I240" i="3"/>
  <c r="I239" i="3"/>
  <c r="I238" i="3"/>
  <c r="I237" i="3"/>
  <c r="I236" i="3"/>
  <c r="I235" i="3"/>
  <c r="I234" i="3"/>
  <c r="I233" i="3"/>
  <c r="I232" i="3"/>
  <c r="I231" i="3"/>
  <c r="I230" i="3"/>
  <c r="I229" i="3"/>
  <c r="I228" i="3"/>
  <c r="I227" i="3"/>
  <c r="I226" i="3"/>
  <c r="I225" i="3"/>
  <c r="I224" i="3"/>
  <c r="I223" i="3"/>
  <c r="I222" i="3"/>
  <c r="I221" i="3"/>
  <c r="I220" i="3"/>
  <c r="I219" i="3"/>
  <c r="I218" i="3"/>
  <c r="I217" i="3"/>
  <c r="I216" i="3"/>
  <c r="I215" i="3"/>
  <c r="I214" i="3"/>
  <c r="I213" i="3"/>
  <c r="I212" i="3"/>
  <c r="I211" i="3"/>
  <c r="I210" i="3"/>
  <c r="I209" i="3"/>
  <c r="I208" i="3"/>
  <c r="I207" i="3"/>
  <c r="I206" i="3"/>
  <c r="I205" i="3"/>
  <c r="I204" i="3"/>
  <c r="I203" i="3"/>
  <c r="I202" i="3"/>
  <c r="I201" i="3"/>
  <c r="I200" i="3"/>
  <c r="I199" i="3"/>
  <c r="I198" i="3"/>
  <c r="I197" i="3"/>
  <c r="I196" i="3"/>
  <c r="I195" i="3"/>
  <c r="I194" i="3"/>
  <c r="I193" i="3"/>
  <c r="I192" i="3"/>
  <c r="I191" i="3"/>
  <c r="I190" i="3"/>
  <c r="I189" i="3"/>
  <c r="I188" i="3"/>
  <c r="I187" i="3"/>
  <c r="I186" i="3"/>
  <c r="I185" i="3"/>
  <c r="I184" i="3"/>
  <c r="I183" i="3"/>
  <c r="I182" i="3"/>
  <c r="I181" i="3"/>
  <c r="I180" i="3"/>
  <c r="I179" i="3"/>
  <c r="I178" i="3"/>
  <c r="I177" i="3"/>
  <c r="I176" i="3"/>
  <c r="I175" i="3"/>
  <c r="I174" i="3"/>
  <c r="I173" i="3"/>
  <c r="I172" i="3"/>
  <c r="I171" i="3"/>
  <c r="I170" i="3"/>
  <c r="I169" i="3"/>
  <c r="I168" i="3"/>
  <c r="I167" i="3"/>
  <c r="I166" i="3"/>
  <c r="I165" i="3"/>
  <c r="I164" i="3"/>
  <c r="I163" i="3"/>
  <c r="I162" i="3"/>
  <c r="I161" i="3"/>
  <c r="I160" i="3"/>
  <c r="I159" i="3"/>
  <c r="I158" i="3"/>
  <c r="I157" i="3"/>
  <c r="I156" i="3"/>
  <c r="I155" i="3"/>
  <c r="I154" i="3"/>
  <c r="I153" i="3"/>
  <c r="I152" i="3"/>
  <c r="I151" i="3"/>
  <c r="I150" i="3"/>
  <c r="I149" i="3"/>
  <c r="I148" i="3"/>
  <c r="I147" i="3"/>
  <c r="I146" i="3"/>
  <c r="I145" i="3"/>
  <c r="I144" i="3"/>
  <c r="I143" i="3"/>
  <c r="I142" i="3"/>
  <c r="I141" i="3"/>
  <c r="I140" i="3"/>
  <c r="I139" i="3"/>
  <c r="I138" i="3"/>
  <c r="I137" i="3"/>
  <c r="I136" i="3"/>
  <c r="I135" i="3"/>
  <c r="I134" i="3"/>
  <c r="I133" i="3"/>
  <c r="I132" i="3"/>
  <c r="I131" i="3"/>
  <c r="I130" i="3"/>
  <c r="I129" i="3"/>
  <c r="I128" i="3"/>
  <c r="I127" i="3"/>
  <c r="I126" i="3"/>
  <c r="I125" i="3"/>
  <c r="I124" i="3"/>
  <c r="I123" i="3"/>
  <c r="I122" i="3"/>
  <c r="I121" i="3"/>
  <c r="I120" i="3"/>
  <c r="I119" i="3"/>
  <c r="I118" i="3"/>
  <c r="I117" i="3"/>
  <c r="I116" i="3"/>
  <c r="I115" i="3"/>
  <c r="I114" i="3"/>
  <c r="I113" i="3"/>
  <c r="I112" i="3"/>
  <c r="I111" i="3"/>
  <c r="I110" i="3"/>
  <c r="I109" i="3"/>
  <c r="I108" i="3"/>
  <c r="I107" i="3"/>
  <c r="I106" i="3"/>
  <c r="I105" i="3"/>
  <c r="I104" i="3"/>
  <c r="I103" i="3"/>
  <c r="I102" i="3"/>
  <c r="I101" i="3"/>
  <c r="I100" i="3"/>
  <c r="I99" i="3"/>
  <c r="I98" i="3"/>
  <c r="I97" i="3"/>
  <c r="I96" i="3"/>
  <c r="I95" i="3"/>
  <c r="I94" i="3"/>
  <c r="I93" i="3"/>
  <c r="I92" i="3"/>
  <c r="I91" i="3"/>
  <c r="I90" i="3"/>
  <c r="I89" i="3"/>
  <c r="I88" i="3"/>
  <c r="I87" i="3"/>
  <c r="I86" i="3"/>
  <c r="I85" i="3"/>
  <c r="I84" i="3"/>
  <c r="I83" i="3"/>
  <c r="I82" i="3"/>
  <c r="I81" i="3"/>
  <c r="I80" i="3"/>
  <c r="I79" i="3"/>
  <c r="I78" i="3"/>
  <c r="I77" i="3"/>
  <c r="I76" i="3"/>
  <c r="I75" i="3"/>
  <c r="I74" i="3"/>
  <c r="I73" i="3"/>
  <c r="I72" i="3"/>
  <c r="I71" i="3"/>
  <c r="I70" i="3"/>
  <c r="I69" i="3"/>
  <c r="I68" i="3"/>
  <c r="I67" i="3"/>
  <c r="I66" i="3"/>
  <c r="I65" i="3"/>
  <c r="I64" i="3"/>
  <c r="I63" i="3"/>
  <c r="I62" i="3"/>
  <c r="I61" i="3"/>
  <c r="I60" i="3"/>
  <c r="I59" i="3"/>
  <c r="I58" i="3"/>
  <c r="I57" i="3"/>
  <c r="I56" i="3"/>
  <c r="I55" i="3"/>
  <c r="I54" i="3"/>
  <c r="I53" i="3"/>
  <c r="I52" i="3"/>
  <c r="I51" i="3"/>
  <c r="I50" i="3"/>
  <c r="I49" i="3"/>
  <c r="I48" i="3"/>
  <c r="I47" i="3"/>
  <c r="I46" i="3"/>
  <c r="I45" i="3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5" i="3"/>
  <c r="I24" i="3"/>
  <c r="I23" i="3"/>
  <c r="I22" i="3"/>
  <c r="I21" i="3"/>
  <c r="I20" i="3"/>
  <c r="I19" i="3"/>
  <c r="I18" i="3"/>
  <c r="I17" i="3"/>
  <c r="I16" i="3"/>
  <c r="I15" i="3"/>
  <c r="I14" i="3"/>
  <c r="I13" i="3"/>
  <c r="I12" i="3"/>
  <c r="I11" i="3"/>
  <c r="I10" i="3"/>
  <c r="I9" i="3"/>
  <c r="I8" i="3"/>
  <c r="I7" i="3"/>
  <c r="I6" i="3"/>
  <c r="I5" i="3"/>
  <c r="I4" i="3"/>
  <c r="I3" i="3"/>
  <c r="I2" i="3"/>
  <c r="H261" i="3"/>
  <c r="G261" i="3"/>
  <c r="F261" i="3"/>
  <c r="H260" i="3"/>
  <c r="G260" i="3"/>
  <c r="F260" i="3"/>
  <c r="H259" i="3"/>
  <c r="G259" i="3"/>
  <c r="F259" i="3"/>
  <c r="H258" i="3"/>
  <c r="G258" i="3"/>
  <c r="F258" i="3"/>
  <c r="H257" i="3"/>
  <c r="G257" i="3"/>
  <c r="F257" i="3"/>
  <c r="H256" i="3"/>
  <c r="G256" i="3"/>
  <c r="F256" i="3"/>
  <c r="H255" i="3"/>
  <c r="G255" i="3"/>
  <c r="F255" i="3"/>
  <c r="H254" i="3"/>
  <c r="G254" i="3"/>
  <c r="F254" i="3"/>
  <c r="H253" i="3"/>
  <c r="G253" i="3"/>
  <c r="F253" i="3"/>
  <c r="H252" i="3"/>
  <c r="G252" i="3"/>
  <c r="F252" i="3"/>
  <c r="H251" i="3"/>
  <c r="G251" i="3"/>
  <c r="F251" i="3"/>
  <c r="H250" i="3"/>
  <c r="G250" i="3"/>
  <c r="F250" i="3"/>
  <c r="H249" i="3"/>
  <c r="G249" i="3"/>
  <c r="F249" i="3"/>
  <c r="H248" i="3"/>
  <c r="G248" i="3"/>
  <c r="F248" i="3"/>
  <c r="H247" i="3"/>
  <c r="G247" i="3"/>
  <c r="F247" i="3"/>
  <c r="H246" i="3"/>
  <c r="G246" i="3"/>
  <c r="F246" i="3"/>
  <c r="H245" i="3"/>
  <c r="G245" i="3"/>
  <c r="F245" i="3"/>
  <c r="H244" i="3"/>
  <c r="G244" i="3"/>
  <c r="F244" i="3"/>
  <c r="H243" i="3"/>
  <c r="G243" i="3"/>
  <c r="F243" i="3"/>
  <c r="H242" i="3"/>
  <c r="G242" i="3"/>
  <c r="F242" i="3"/>
  <c r="H241" i="3"/>
  <c r="G241" i="3"/>
  <c r="F241" i="3"/>
  <c r="H240" i="3"/>
  <c r="G240" i="3"/>
  <c r="F240" i="3"/>
  <c r="H239" i="3"/>
  <c r="G239" i="3"/>
  <c r="F239" i="3"/>
  <c r="H238" i="3"/>
  <c r="G238" i="3"/>
  <c r="F238" i="3"/>
  <c r="H237" i="3"/>
  <c r="G237" i="3"/>
  <c r="F237" i="3"/>
  <c r="H236" i="3"/>
  <c r="G236" i="3"/>
  <c r="F236" i="3"/>
  <c r="H235" i="3"/>
  <c r="G235" i="3"/>
  <c r="F235" i="3"/>
  <c r="H234" i="3"/>
  <c r="G234" i="3"/>
  <c r="F234" i="3"/>
  <c r="H233" i="3"/>
  <c r="G233" i="3"/>
  <c r="F233" i="3"/>
  <c r="H232" i="3"/>
  <c r="G232" i="3"/>
  <c r="F232" i="3"/>
  <c r="H231" i="3"/>
  <c r="G231" i="3"/>
  <c r="F231" i="3"/>
  <c r="H230" i="3"/>
  <c r="G230" i="3"/>
  <c r="F230" i="3"/>
  <c r="H229" i="3"/>
  <c r="G229" i="3"/>
  <c r="F229" i="3"/>
  <c r="H228" i="3"/>
  <c r="G228" i="3"/>
  <c r="F228" i="3"/>
  <c r="H227" i="3"/>
  <c r="G227" i="3"/>
  <c r="F227" i="3"/>
  <c r="H226" i="3"/>
  <c r="G226" i="3"/>
  <c r="F226" i="3"/>
  <c r="H225" i="3"/>
  <c r="G225" i="3"/>
  <c r="F225" i="3"/>
  <c r="H224" i="3"/>
  <c r="G224" i="3"/>
  <c r="F224" i="3"/>
  <c r="H223" i="3"/>
  <c r="G223" i="3"/>
  <c r="F223" i="3"/>
  <c r="H222" i="3"/>
  <c r="G222" i="3"/>
  <c r="F222" i="3"/>
  <c r="H221" i="3"/>
  <c r="G221" i="3"/>
  <c r="F221" i="3"/>
  <c r="H220" i="3"/>
  <c r="G220" i="3"/>
  <c r="F220" i="3"/>
  <c r="H219" i="3"/>
  <c r="G219" i="3"/>
  <c r="F219" i="3"/>
  <c r="H218" i="3"/>
  <c r="G218" i="3"/>
  <c r="F218" i="3"/>
  <c r="H217" i="3"/>
  <c r="G217" i="3"/>
  <c r="F217" i="3"/>
  <c r="H216" i="3"/>
  <c r="G216" i="3"/>
  <c r="F216" i="3"/>
  <c r="H215" i="3"/>
  <c r="G215" i="3"/>
  <c r="F215" i="3"/>
  <c r="H214" i="3"/>
  <c r="G214" i="3"/>
  <c r="F214" i="3"/>
  <c r="H213" i="3"/>
  <c r="G213" i="3"/>
  <c r="F213" i="3"/>
  <c r="H212" i="3"/>
  <c r="G212" i="3"/>
  <c r="F212" i="3"/>
  <c r="H211" i="3"/>
  <c r="G211" i="3"/>
  <c r="F211" i="3"/>
  <c r="H210" i="3"/>
  <c r="G210" i="3"/>
  <c r="F210" i="3"/>
  <c r="H209" i="3"/>
  <c r="G209" i="3"/>
  <c r="F209" i="3"/>
  <c r="H208" i="3"/>
  <c r="G208" i="3"/>
  <c r="F208" i="3"/>
  <c r="H207" i="3"/>
  <c r="G207" i="3"/>
  <c r="F207" i="3"/>
  <c r="H206" i="3"/>
  <c r="G206" i="3"/>
  <c r="F206" i="3"/>
  <c r="H205" i="3"/>
  <c r="G205" i="3"/>
  <c r="F205" i="3"/>
  <c r="H204" i="3"/>
  <c r="G204" i="3"/>
  <c r="F204" i="3"/>
  <c r="H203" i="3"/>
  <c r="G203" i="3"/>
  <c r="F203" i="3"/>
  <c r="H202" i="3"/>
  <c r="G202" i="3"/>
  <c r="F202" i="3"/>
  <c r="H201" i="3"/>
  <c r="G201" i="3"/>
  <c r="F201" i="3"/>
  <c r="H200" i="3"/>
  <c r="G200" i="3"/>
  <c r="F200" i="3"/>
  <c r="H199" i="3"/>
  <c r="G199" i="3"/>
  <c r="F199" i="3"/>
  <c r="H198" i="3"/>
  <c r="G198" i="3"/>
  <c r="F198" i="3"/>
  <c r="H197" i="3"/>
  <c r="G197" i="3"/>
  <c r="F197" i="3"/>
  <c r="H196" i="3"/>
  <c r="G196" i="3"/>
  <c r="F196" i="3"/>
  <c r="H195" i="3"/>
  <c r="G195" i="3"/>
  <c r="F195" i="3"/>
  <c r="H194" i="3"/>
  <c r="G194" i="3"/>
  <c r="F194" i="3"/>
  <c r="H193" i="3"/>
  <c r="G193" i="3"/>
  <c r="F193" i="3"/>
  <c r="H192" i="3"/>
  <c r="G192" i="3"/>
  <c r="F192" i="3"/>
  <c r="H191" i="3"/>
  <c r="G191" i="3"/>
  <c r="F191" i="3"/>
  <c r="H190" i="3"/>
  <c r="G190" i="3"/>
  <c r="F190" i="3"/>
  <c r="H189" i="3"/>
  <c r="G189" i="3"/>
  <c r="F189" i="3"/>
  <c r="H188" i="3"/>
  <c r="G188" i="3"/>
  <c r="F188" i="3"/>
  <c r="H187" i="3"/>
  <c r="G187" i="3"/>
  <c r="F187" i="3"/>
  <c r="H186" i="3"/>
  <c r="G186" i="3"/>
  <c r="F186" i="3"/>
  <c r="H185" i="3"/>
  <c r="G185" i="3"/>
  <c r="F185" i="3"/>
  <c r="H184" i="3"/>
  <c r="G184" i="3"/>
  <c r="F184" i="3"/>
  <c r="H183" i="3"/>
  <c r="G183" i="3"/>
  <c r="F183" i="3"/>
  <c r="H182" i="3"/>
  <c r="G182" i="3"/>
  <c r="F182" i="3"/>
  <c r="H181" i="3"/>
  <c r="G181" i="3"/>
  <c r="F181" i="3"/>
  <c r="H180" i="3"/>
  <c r="G180" i="3"/>
  <c r="F180" i="3"/>
  <c r="H179" i="3"/>
  <c r="G179" i="3"/>
  <c r="F179" i="3"/>
  <c r="H178" i="3"/>
  <c r="G178" i="3"/>
  <c r="F178" i="3"/>
  <c r="H177" i="3"/>
  <c r="G177" i="3"/>
  <c r="F177" i="3"/>
  <c r="H176" i="3"/>
  <c r="G176" i="3"/>
  <c r="F176" i="3"/>
  <c r="H175" i="3"/>
  <c r="G175" i="3"/>
  <c r="F175" i="3"/>
  <c r="H174" i="3"/>
  <c r="G174" i="3"/>
  <c r="F174" i="3"/>
  <c r="H173" i="3"/>
  <c r="G173" i="3"/>
  <c r="F173" i="3"/>
  <c r="H172" i="3"/>
  <c r="G172" i="3"/>
  <c r="F172" i="3"/>
  <c r="H171" i="3"/>
  <c r="G171" i="3"/>
  <c r="F171" i="3"/>
  <c r="H170" i="3"/>
  <c r="G170" i="3"/>
  <c r="F170" i="3"/>
  <c r="H169" i="3"/>
  <c r="G169" i="3"/>
  <c r="F169" i="3"/>
  <c r="H168" i="3"/>
  <c r="G168" i="3"/>
  <c r="F168" i="3"/>
  <c r="H167" i="3"/>
  <c r="G167" i="3"/>
  <c r="F167" i="3"/>
  <c r="H166" i="3"/>
  <c r="G166" i="3"/>
  <c r="F166" i="3"/>
  <c r="H165" i="3"/>
  <c r="G165" i="3"/>
  <c r="F165" i="3"/>
  <c r="H164" i="3"/>
  <c r="G164" i="3"/>
  <c r="F164" i="3"/>
  <c r="H163" i="3"/>
  <c r="G163" i="3"/>
  <c r="F163" i="3"/>
  <c r="H162" i="3"/>
  <c r="G162" i="3"/>
  <c r="F162" i="3"/>
  <c r="H161" i="3"/>
  <c r="G161" i="3"/>
  <c r="F161" i="3"/>
  <c r="H160" i="3"/>
  <c r="G160" i="3"/>
  <c r="F160" i="3"/>
  <c r="H159" i="3"/>
  <c r="G159" i="3"/>
  <c r="F159" i="3"/>
  <c r="H158" i="3"/>
  <c r="G158" i="3"/>
  <c r="F158" i="3"/>
  <c r="H157" i="3"/>
  <c r="G157" i="3"/>
  <c r="F157" i="3"/>
  <c r="H156" i="3"/>
  <c r="G156" i="3"/>
  <c r="F156" i="3"/>
  <c r="H155" i="3"/>
  <c r="G155" i="3"/>
  <c r="F155" i="3"/>
  <c r="H154" i="3"/>
  <c r="G154" i="3"/>
  <c r="F154" i="3"/>
  <c r="H153" i="3"/>
  <c r="G153" i="3"/>
  <c r="F153" i="3"/>
  <c r="H152" i="3"/>
  <c r="G152" i="3"/>
  <c r="F152" i="3"/>
  <c r="H151" i="3"/>
  <c r="G151" i="3"/>
  <c r="F151" i="3"/>
  <c r="H150" i="3"/>
  <c r="G150" i="3"/>
  <c r="F150" i="3"/>
  <c r="H149" i="3"/>
  <c r="G149" i="3"/>
  <c r="F149" i="3"/>
  <c r="H148" i="3"/>
  <c r="G148" i="3"/>
  <c r="F148" i="3"/>
  <c r="H147" i="3"/>
  <c r="G147" i="3"/>
  <c r="F147" i="3"/>
  <c r="H146" i="3"/>
  <c r="G146" i="3"/>
  <c r="F146" i="3"/>
  <c r="H145" i="3"/>
  <c r="G145" i="3"/>
  <c r="F145" i="3"/>
  <c r="H144" i="3"/>
  <c r="G144" i="3"/>
  <c r="F144" i="3"/>
  <c r="H143" i="3"/>
  <c r="G143" i="3"/>
  <c r="F143" i="3"/>
  <c r="H142" i="3"/>
  <c r="G142" i="3"/>
  <c r="F142" i="3"/>
  <c r="H141" i="3"/>
  <c r="G141" i="3"/>
  <c r="F141" i="3"/>
  <c r="H140" i="3"/>
  <c r="G140" i="3"/>
  <c r="F140" i="3"/>
  <c r="H139" i="3"/>
  <c r="G139" i="3"/>
  <c r="F139" i="3"/>
  <c r="H138" i="3"/>
  <c r="G138" i="3"/>
  <c r="F138" i="3"/>
  <c r="H137" i="3"/>
  <c r="G137" i="3"/>
  <c r="F137" i="3"/>
  <c r="H136" i="3"/>
  <c r="G136" i="3"/>
  <c r="F136" i="3"/>
  <c r="H135" i="3"/>
  <c r="G135" i="3"/>
  <c r="F135" i="3"/>
  <c r="H134" i="3"/>
  <c r="G134" i="3"/>
  <c r="F134" i="3"/>
  <c r="H133" i="3"/>
  <c r="G133" i="3"/>
  <c r="F133" i="3"/>
  <c r="H132" i="3"/>
  <c r="G132" i="3"/>
  <c r="F132" i="3"/>
  <c r="H131" i="3"/>
  <c r="G131" i="3"/>
  <c r="F131" i="3"/>
  <c r="H130" i="3"/>
  <c r="G130" i="3"/>
  <c r="F130" i="3"/>
  <c r="H129" i="3"/>
  <c r="G129" i="3"/>
  <c r="F129" i="3"/>
  <c r="H128" i="3"/>
  <c r="G128" i="3"/>
  <c r="F128" i="3"/>
  <c r="H127" i="3"/>
  <c r="G127" i="3"/>
  <c r="F127" i="3"/>
  <c r="H126" i="3"/>
  <c r="G126" i="3"/>
  <c r="F126" i="3"/>
  <c r="H125" i="3"/>
  <c r="G125" i="3"/>
  <c r="F125" i="3"/>
  <c r="H124" i="3"/>
  <c r="G124" i="3"/>
  <c r="F124" i="3"/>
  <c r="H123" i="3"/>
  <c r="G123" i="3"/>
  <c r="F123" i="3"/>
  <c r="H122" i="3"/>
  <c r="G122" i="3"/>
  <c r="F122" i="3"/>
  <c r="H121" i="3"/>
  <c r="G121" i="3"/>
  <c r="F121" i="3"/>
  <c r="H120" i="3"/>
  <c r="G120" i="3"/>
  <c r="F120" i="3"/>
  <c r="H119" i="3"/>
  <c r="G119" i="3"/>
  <c r="F119" i="3"/>
  <c r="H118" i="3"/>
  <c r="G118" i="3"/>
  <c r="F118" i="3"/>
  <c r="H117" i="3"/>
  <c r="G117" i="3"/>
  <c r="F117" i="3"/>
  <c r="H116" i="3"/>
  <c r="G116" i="3"/>
  <c r="F116" i="3"/>
  <c r="H115" i="3"/>
  <c r="G115" i="3"/>
  <c r="F115" i="3"/>
  <c r="H114" i="3"/>
  <c r="G114" i="3"/>
  <c r="F114" i="3"/>
  <c r="H113" i="3"/>
  <c r="G113" i="3"/>
  <c r="F113" i="3"/>
  <c r="H112" i="3"/>
  <c r="G112" i="3"/>
  <c r="F112" i="3"/>
  <c r="H111" i="3"/>
  <c r="G111" i="3"/>
  <c r="F111" i="3"/>
  <c r="H110" i="3"/>
  <c r="G110" i="3"/>
  <c r="F110" i="3"/>
  <c r="H109" i="3"/>
  <c r="G109" i="3"/>
  <c r="F109" i="3"/>
  <c r="H108" i="3"/>
  <c r="G108" i="3"/>
  <c r="F108" i="3"/>
  <c r="H107" i="3"/>
  <c r="G107" i="3"/>
  <c r="F107" i="3"/>
  <c r="H106" i="3"/>
  <c r="G106" i="3"/>
  <c r="F106" i="3"/>
  <c r="H105" i="3"/>
  <c r="G105" i="3"/>
  <c r="F105" i="3"/>
  <c r="H104" i="3"/>
  <c r="G104" i="3"/>
  <c r="F104" i="3"/>
  <c r="H103" i="3"/>
  <c r="G103" i="3"/>
  <c r="F103" i="3"/>
  <c r="H102" i="3"/>
  <c r="G102" i="3"/>
  <c r="F102" i="3"/>
  <c r="H101" i="3"/>
  <c r="G101" i="3"/>
  <c r="F101" i="3"/>
  <c r="H100" i="3"/>
  <c r="G100" i="3"/>
  <c r="F100" i="3"/>
  <c r="H99" i="3"/>
  <c r="G99" i="3"/>
  <c r="F99" i="3"/>
  <c r="H98" i="3"/>
  <c r="G98" i="3"/>
  <c r="F98" i="3"/>
  <c r="H97" i="3"/>
  <c r="G97" i="3"/>
  <c r="F97" i="3"/>
  <c r="H96" i="3"/>
  <c r="G96" i="3"/>
  <c r="F96" i="3"/>
  <c r="H95" i="3"/>
  <c r="G95" i="3"/>
  <c r="F95" i="3"/>
  <c r="H94" i="3"/>
  <c r="G94" i="3"/>
  <c r="F94" i="3"/>
  <c r="H93" i="3"/>
  <c r="G93" i="3"/>
  <c r="F93" i="3"/>
  <c r="H92" i="3"/>
  <c r="G92" i="3"/>
  <c r="F92" i="3"/>
  <c r="H91" i="3"/>
  <c r="G91" i="3"/>
  <c r="F91" i="3"/>
  <c r="H90" i="3"/>
  <c r="G90" i="3"/>
  <c r="F90" i="3"/>
  <c r="H89" i="3"/>
  <c r="G89" i="3"/>
  <c r="F89" i="3"/>
  <c r="H88" i="3"/>
  <c r="G88" i="3"/>
  <c r="F88" i="3"/>
  <c r="H87" i="3"/>
  <c r="G87" i="3"/>
  <c r="F87" i="3"/>
  <c r="H86" i="3"/>
  <c r="G86" i="3"/>
  <c r="F86" i="3"/>
  <c r="H85" i="3"/>
  <c r="G85" i="3"/>
  <c r="F85" i="3"/>
  <c r="H84" i="3"/>
  <c r="G84" i="3"/>
  <c r="F84" i="3"/>
  <c r="H83" i="3"/>
  <c r="G83" i="3"/>
  <c r="F83" i="3"/>
  <c r="H82" i="3"/>
  <c r="G82" i="3"/>
  <c r="F82" i="3"/>
  <c r="H81" i="3"/>
  <c r="G81" i="3"/>
  <c r="F81" i="3"/>
  <c r="H80" i="3"/>
  <c r="G80" i="3"/>
  <c r="F80" i="3"/>
  <c r="H79" i="3"/>
  <c r="G79" i="3"/>
  <c r="F79" i="3"/>
  <c r="H78" i="3"/>
  <c r="G78" i="3"/>
  <c r="F78" i="3"/>
  <c r="H77" i="3"/>
  <c r="G77" i="3"/>
  <c r="F77" i="3"/>
  <c r="H76" i="3"/>
  <c r="G76" i="3"/>
  <c r="F76" i="3"/>
  <c r="H75" i="3"/>
  <c r="G75" i="3"/>
  <c r="F75" i="3"/>
  <c r="H74" i="3"/>
  <c r="G74" i="3"/>
  <c r="F74" i="3"/>
  <c r="H73" i="3"/>
  <c r="G73" i="3"/>
  <c r="F73" i="3"/>
  <c r="H72" i="3"/>
  <c r="G72" i="3"/>
  <c r="F72" i="3"/>
  <c r="H71" i="3"/>
  <c r="G71" i="3"/>
  <c r="F71" i="3"/>
  <c r="H70" i="3"/>
  <c r="G70" i="3"/>
  <c r="F70" i="3"/>
  <c r="H69" i="3"/>
  <c r="G69" i="3"/>
  <c r="F69" i="3"/>
  <c r="H68" i="3"/>
  <c r="G68" i="3"/>
  <c r="F68" i="3"/>
  <c r="H67" i="3"/>
  <c r="G67" i="3"/>
  <c r="F67" i="3"/>
  <c r="H66" i="3"/>
  <c r="G66" i="3"/>
  <c r="F66" i="3"/>
  <c r="H65" i="3"/>
  <c r="G65" i="3"/>
  <c r="F65" i="3"/>
  <c r="H64" i="3"/>
  <c r="G64" i="3"/>
  <c r="F64" i="3"/>
  <c r="H63" i="3"/>
  <c r="G63" i="3"/>
  <c r="F63" i="3"/>
  <c r="H62" i="3"/>
  <c r="G62" i="3"/>
  <c r="F62" i="3"/>
  <c r="H61" i="3"/>
  <c r="G61" i="3"/>
  <c r="F61" i="3"/>
  <c r="H60" i="3"/>
  <c r="G60" i="3"/>
  <c r="F60" i="3"/>
  <c r="H59" i="3"/>
  <c r="G59" i="3"/>
  <c r="F59" i="3"/>
  <c r="H58" i="3"/>
  <c r="G58" i="3"/>
  <c r="F58" i="3"/>
  <c r="H57" i="3"/>
  <c r="G57" i="3"/>
  <c r="F57" i="3"/>
  <c r="H56" i="3"/>
  <c r="G56" i="3"/>
  <c r="F56" i="3"/>
  <c r="H55" i="3"/>
  <c r="G55" i="3"/>
  <c r="F55" i="3"/>
  <c r="H54" i="3"/>
  <c r="G54" i="3"/>
  <c r="F54" i="3"/>
  <c r="H53" i="3"/>
  <c r="G53" i="3"/>
  <c r="F53" i="3"/>
  <c r="H52" i="3"/>
  <c r="G52" i="3"/>
  <c r="F52" i="3"/>
  <c r="H51" i="3"/>
  <c r="G51" i="3"/>
  <c r="F51" i="3"/>
  <c r="H50" i="3"/>
  <c r="G50" i="3"/>
  <c r="F50" i="3"/>
  <c r="H49" i="3"/>
  <c r="G49" i="3"/>
  <c r="F49" i="3"/>
  <c r="H48" i="3"/>
  <c r="G48" i="3"/>
  <c r="F48" i="3"/>
  <c r="H47" i="3"/>
  <c r="G47" i="3"/>
  <c r="F47" i="3"/>
  <c r="H46" i="3"/>
  <c r="G46" i="3"/>
  <c r="F46" i="3"/>
  <c r="H45" i="3"/>
  <c r="G45" i="3"/>
  <c r="F45" i="3"/>
  <c r="H44" i="3"/>
  <c r="G44" i="3"/>
  <c r="F44" i="3"/>
  <c r="H43" i="3"/>
  <c r="G43" i="3"/>
  <c r="F43" i="3"/>
  <c r="H42" i="3"/>
  <c r="G42" i="3"/>
  <c r="F42" i="3"/>
  <c r="H41" i="3"/>
  <c r="G41" i="3"/>
  <c r="F41" i="3"/>
  <c r="H40" i="3"/>
  <c r="G40" i="3"/>
  <c r="F40" i="3"/>
  <c r="H39" i="3"/>
  <c r="G39" i="3"/>
  <c r="F39" i="3"/>
  <c r="H38" i="3"/>
  <c r="G38" i="3"/>
  <c r="F38" i="3"/>
  <c r="H37" i="3"/>
  <c r="G37" i="3"/>
  <c r="F37" i="3"/>
  <c r="H36" i="3"/>
  <c r="G36" i="3"/>
  <c r="F36" i="3"/>
  <c r="H35" i="3"/>
  <c r="G35" i="3"/>
  <c r="F35" i="3"/>
  <c r="H34" i="3"/>
  <c r="G34" i="3"/>
  <c r="F34" i="3"/>
  <c r="H33" i="3"/>
  <c r="G33" i="3"/>
  <c r="F33" i="3"/>
  <c r="H32" i="3"/>
  <c r="G32" i="3"/>
  <c r="F32" i="3"/>
  <c r="H31" i="3"/>
  <c r="G31" i="3"/>
  <c r="F31" i="3"/>
  <c r="H30" i="3"/>
  <c r="G30" i="3"/>
  <c r="F30" i="3"/>
  <c r="H29" i="3"/>
  <c r="G29" i="3"/>
  <c r="F29" i="3"/>
  <c r="H28" i="3"/>
  <c r="G28" i="3"/>
  <c r="F28" i="3"/>
  <c r="H27" i="3"/>
  <c r="G27" i="3"/>
  <c r="F27" i="3"/>
  <c r="H26" i="3"/>
  <c r="G26" i="3"/>
  <c r="F26" i="3"/>
  <c r="H25" i="3"/>
  <c r="G25" i="3"/>
  <c r="F25" i="3"/>
  <c r="H24" i="3"/>
  <c r="G24" i="3"/>
  <c r="F24" i="3"/>
  <c r="H23" i="3"/>
  <c r="G23" i="3"/>
  <c r="F23" i="3"/>
  <c r="H22" i="3"/>
  <c r="G22" i="3"/>
  <c r="F22" i="3"/>
  <c r="H21" i="3"/>
  <c r="G21" i="3"/>
  <c r="F21" i="3"/>
  <c r="H20" i="3"/>
  <c r="G20" i="3"/>
  <c r="F20" i="3"/>
  <c r="H19" i="3"/>
  <c r="G19" i="3"/>
  <c r="F19" i="3"/>
  <c r="H18" i="3"/>
  <c r="G18" i="3"/>
  <c r="F18" i="3"/>
  <c r="H17" i="3"/>
  <c r="G17" i="3"/>
  <c r="F17" i="3"/>
  <c r="H16" i="3"/>
  <c r="G16" i="3"/>
  <c r="F16" i="3"/>
  <c r="H15" i="3"/>
  <c r="G15" i="3"/>
  <c r="F15" i="3"/>
  <c r="H14" i="3"/>
  <c r="G14" i="3"/>
  <c r="F14" i="3"/>
  <c r="H13" i="3"/>
  <c r="G13" i="3"/>
  <c r="F13" i="3"/>
  <c r="H12" i="3"/>
  <c r="G12" i="3"/>
  <c r="F12" i="3"/>
  <c r="H11" i="3"/>
  <c r="G11" i="3"/>
  <c r="F11" i="3"/>
  <c r="H10" i="3"/>
  <c r="G10" i="3"/>
  <c r="F10" i="3"/>
  <c r="H9" i="3"/>
  <c r="G9" i="3"/>
  <c r="F9" i="3"/>
  <c r="H8" i="3"/>
  <c r="G8" i="3"/>
  <c r="F8" i="3"/>
  <c r="H7" i="3"/>
  <c r="G7" i="3"/>
  <c r="F7" i="3"/>
  <c r="H6" i="3"/>
  <c r="G6" i="3"/>
  <c r="F6" i="3"/>
  <c r="H5" i="3"/>
  <c r="G5" i="3"/>
  <c r="F5" i="3"/>
  <c r="E261" i="3"/>
  <c r="E260" i="3"/>
  <c r="E259" i="3"/>
  <c r="E258" i="3"/>
  <c r="E257" i="3"/>
  <c r="E256" i="3"/>
  <c r="E255" i="3"/>
  <c r="E254" i="3"/>
  <c r="E253" i="3"/>
  <c r="E252" i="3"/>
  <c r="E251" i="3"/>
  <c r="E250" i="3"/>
  <c r="E249" i="3"/>
  <c r="E248" i="3"/>
  <c r="E247" i="3"/>
  <c r="E246" i="3"/>
  <c r="E245" i="3"/>
  <c r="E244" i="3"/>
  <c r="E243" i="3"/>
  <c r="E242" i="3"/>
  <c r="E241" i="3"/>
  <c r="E240" i="3"/>
  <c r="E239" i="3"/>
  <c r="E238" i="3"/>
  <c r="E237" i="3"/>
  <c r="E236" i="3"/>
  <c r="E235" i="3"/>
  <c r="E234" i="3"/>
  <c r="E233" i="3"/>
  <c r="E232" i="3"/>
  <c r="E231" i="3"/>
  <c r="E230" i="3"/>
  <c r="E229" i="3"/>
  <c r="E228" i="3"/>
  <c r="E227" i="3"/>
  <c r="E226" i="3"/>
  <c r="E225" i="3"/>
  <c r="E224" i="3"/>
  <c r="E223" i="3"/>
  <c r="E222" i="3"/>
  <c r="E221" i="3"/>
  <c r="E220" i="3"/>
  <c r="E219" i="3"/>
  <c r="E218" i="3"/>
  <c r="E217" i="3"/>
  <c r="E216" i="3"/>
  <c r="E215" i="3"/>
  <c r="E214" i="3"/>
  <c r="E213" i="3"/>
  <c r="E212" i="3"/>
  <c r="E211" i="3"/>
  <c r="E210" i="3"/>
  <c r="E209" i="3"/>
  <c r="E208" i="3"/>
  <c r="E207" i="3"/>
  <c r="E206" i="3"/>
  <c r="E205" i="3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3" i="3"/>
  <c r="E2" i="3"/>
  <c r="D261" i="3"/>
  <c r="C261" i="3"/>
  <c r="B261" i="3"/>
  <c r="D260" i="3"/>
  <c r="C260" i="3"/>
  <c r="B260" i="3"/>
  <c r="D259" i="3"/>
  <c r="C259" i="3"/>
  <c r="B259" i="3"/>
  <c r="D258" i="3"/>
  <c r="C258" i="3"/>
  <c r="B258" i="3"/>
  <c r="D257" i="3"/>
  <c r="C257" i="3"/>
  <c r="B257" i="3"/>
  <c r="B262" i="2"/>
  <c r="C249" i="2" s="1"/>
  <c r="D249" i="2" s="1" a="1"/>
  <c r="D249" i="2" s="1"/>
  <c r="D256" i="3"/>
  <c r="C256" i="3"/>
  <c r="B256" i="3"/>
  <c r="D255" i="3"/>
  <c r="C255" i="3"/>
  <c r="B255" i="3"/>
  <c r="D254" i="3"/>
  <c r="C254" i="3"/>
  <c r="B254" i="3"/>
  <c r="D253" i="3"/>
  <c r="C253" i="3"/>
  <c r="B253" i="3"/>
  <c r="D252" i="3"/>
  <c r="C252" i="3"/>
  <c r="B252" i="3"/>
  <c r="D251" i="3"/>
  <c r="C251" i="3"/>
  <c r="B251" i="3"/>
  <c r="D250" i="3"/>
  <c r="C250" i="3"/>
  <c r="B250" i="3"/>
  <c r="D249" i="3"/>
  <c r="C249" i="3"/>
  <c r="B249" i="3"/>
  <c r="D248" i="3"/>
  <c r="C248" i="3"/>
  <c r="B248" i="3"/>
  <c r="D247" i="3"/>
  <c r="C247" i="3"/>
  <c r="B247" i="3"/>
  <c r="D246" i="3"/>
  <c r="C246" i="3"/>
  <c r="B246" i="3"/>
  <c r="D245" i="3"/>
  <c r="C245" i="3"/>
  <c r="B245" i="3"/>
  <c r="D244" i="3"/>
  <c r="C244" i="3"/>
  <c r="B244" i="3"/>
  <c r="D243" i="3"/>
  <c r="C243" i="3"/>
  <c r="B243" i="3"/>
  <c r="D242" i="3"/>
  <c r="C242" i="3"/>
  <c r="B242" i="3"/>
  <c r="D241" i="3"/>
  <c r="C241" i="3"/>
  <c r="B241" i="3"/>
  <c r="D240" i="3"/>
  <c r="C240" i="3"/>
  <c r="B240" i="3"/>
  <c r="D239" i="3"/>
  <c r="C239" i="3"/>
  <c r="B239" i="3"/>
  <c r="D238" i="3"/>
  <c r="C238" i="3"/>
  <c r="B238" i="3"/>
  <c r="D237" i="3"/>
  <c r="C237" i="3"/>
  <c r="B237" i="3"/>
  <c r="D236" i="3"/>
  <c r="C236" i="3"/>
  <c r="B236" i="3"/>
  <c r="D235" i="3"/>
  <c r="C235" i="3"/>
  <c r="B235" i="3"/>
  <c r="D234" i="3"/>
  <c r="C234" i="3"/>
  <c r="B234" i="3"/>
  <c r="D233" i="3"/>
  <c r="C233" i="3"/>
  <c r="B233" i="3"/>
  <c r="D232" i="3"/>
  <c r="C232" i="3"/>
  <c r="B232" i="3"/>
  <c r="D231" i="3"/>
  <c r="C231" i="3"/>
  <c r="B231" i="3"/>
  <c r="D230" i="3"/>
  <c r="C230" i="3"/>
  <c r="B230" i="3"/>
  <c r="D229" i="3"/>
  <c r="C229" i="3"/>
  <c r="B229" i="3"/>
  <c r="D228" i="3"/>
  <c r="C228" i="3"/>
  <c r="B228" i="3"/>
  <c r="D227" i="3"/>
  <c r="C227" i="3"/>
  <c r="B227" i="3"/>
  <c r="D226" i="3"/>
  <c r="C226" i="3"/>
  <c r="B226" i="3"/>
  <c r="D225" i="3"/>
  <c r="C225" i="3"/>
  <c r="B225" i="3"/>
  <c r="D224" i="3"/>
  <c r="C224" i="3"/>
  <c r="B224" i="3"/>
  <c r="D223" i="3"/>
  <c r="C223" i="3"/>
  <c r="B223" i="3"/>
  <c r="D222" i="3"/>
  <c r="C222" i="3"/>
  <c r="B222" i="3"/>
  <c r="D221" i="3"/>
  <c r="C221" i="3"/>
  <c r="B221" i="3"/>
  <c r="D220" i="3"/>
  <c r="C220" i="3"/>
  <c r="B220" i="3"/>
  <c r="D219" i="3"/>
  <c r="C219" i="3"/>
  <c r="B219" i="3"/>
  <c r="D218" i="3"/>
  <c r="C218" i="3"/>
  <c r="B218" i="3"/>
  <c r="D217" i="3"/>
  <c r="C217" i="3"/>
  <c r="B217" i="3"/>
  <c r="D216" i="3"/>
  <c r="C216" i="3"/>
  <c r="B216" i="3"/>
  <c r="D215" i="3"/>
  <c r="C215" i="3"/>
  <c r="B215" i="3"/>
  <c r="D214" i="3"/>
  <c r="C214" i="3"/>
  <c r="B214" i="3"/>
  <c r="D213" i="3"/>
  <c r="C213" i="3"/>
  <c r="B213" i="3"/>
  <c r="D212" i="3"/>
  <c r="C212" i="3"/>
  <c r="B212" i="3"/>
  <c r="D211" i="3"/>
  <c r="C211" i="3"/>
  <c r="B211" i="3"/>
  <c r="D210" i="3"/>
  <c r="C210" i="3"/>
  <c r="B210" i="3"/>
  <c r="D209" i="3"/>
  <c r="C209" i="3"/>
  <c r="B209" i="3"/>
  <c r="D208" i="3"/>
  <c r="C208" i="3"/>
  <c r="B208" i="3"/>
  <c r="D207" i="3"/>
  <c r="C207" i="3"/>
  <c r="B207" i="3"/>
  <c r="D206" i="3"/>
  <c r="C206" i="3"/>
  <c r="B206" i="3"/>
  <c r="D205" i="3"/>
  <c r="C205" i="3"/>
  <c r="B205" i="3"/>
  <c r="D204" i="3"/>
  <c r="C204" i="3"/>
  <c r="B204" i="3"/>
  <c r="D203" i="3"/>
  <c r="C203" i="3"/>
  <c r="B203" i="3"/>
  <c r="D202" i="3"/>
  <c r="C202" i="3"/>
  <c r="B202" i="3"/>
  <c r="D201" i="3"/>
  <c r="C201" i="3"/>
  <c r="B201" i="3"/>
  <c r="D200" i="3"/>
  <c r="C200" i="3"/>
  <c r="B200" i="3"/>
  <c r="D199" i="3"/>
  <c r="C199" i="3"/>
  <c r="B199" i="3"/>
  <c r="D198" i="3"/>
  <c r="C198" i="3"/>
  <c r="B198" i="3"/>
  <c r="D197" i="3"/>
  <c r="C197" i="3"/>
  <c r="B197" i="3"/>
  <c r="D196" i="3"/>
  <c r="C196" i="3"/>
  <c r="B196" i="3"/>
  <c r="D195" i="3"/>
  <c r="C195" i="3"/>
  <c r="B195" i="3"/>
  <c r="D194" i="3"/>
  <c r="C194" i="3"/>
  <c r="B194" i="3"/>
  <c r="D193" i="3"/>
  <c r="C193" i="3"/>
  <c r="B193" i="3"/>
  <c r="D192" i="3"/>
  <c r="C192" i="3"/>
  <c r="B192" i="3"/>
  <c r="D191" i="3"/>
  <c r="C191" i="3"/>
  <c r="B191" i="3"/>
  <c r="D190" i="3"/>
  <c r="C190" i="3"/>
  <c r="B190" i="3"/>
  <c r="D189" i="3"/>
  <c r="C189" i="3"/>
  <c r="B189" i="3"/>
  <c r="D188" i="3"/>
  <c r="C188" i="3"/>
  <c r="B188" i="3"/>
  <c r="D187" i="3"/>
  <c r="C187" i="3"/>
  <c r="B187" i="3"/>
  <c r="D186" i="3"/>
  <c r="C186" i="3"/>
  <c r="B186" i="3"/>
  <c r="D185" i="3"/>
  <c r="C185" i="3"/>
  <c r="B185" i="3"/>
  <c r="D184" i="3"/>
  <c r="C184" i="3"/>
  <c r="B184" i="3"/>
  <c r="D183" i="3"/>
  <c r="C183" i="3"/>
  <c r="B183" i="3"/>
  <c r="D182" i="3"/>
  <c r="C182" i="3"/>
  <c r="B182" i="3"/>
  <c r="D181" i="3"/>
  <c r="C181" i="3"/>
  <c r="B181" i="3"/>
  <c r="D180" i="3"/>
  <c r="C180" i="3"/>
  <c r="B180" i="3"/>
  <c r="D179" i="3"/>
  <c r="C179" i="3"/>
  <c r="B179" i="3"/>
  <c r="D178" i="3"/>
  <c r="C178" i="3"/>
  <c r="B178" i="3"/>
  <c r="D177" i="3"/>
  <c r="C177" i="3"/>
  <c r="B177" i="3"/>
  <c r="D176" i="3"/>
  <c r="C176" i="3"/>
  <c r="B176" i="3"/>
  <c r="D175" i="3"/>
  <c r="C175" i="3"/>
  <c r="B175" i="3"/>
  <c r="D174" i="3"/>
  <c r="C174" i="3"/>
  <c r="B174" i="3"/>
  <c r="D173" i="3"/>
  <c r="C173" i="3"/>
  <c r="B173" i="3"/>
  <c r="D172" i="3"/>
  <c r="C172" i="3"/>
  <c r="B172" i="3"/>
  <c r="D171" i="3"/>
  <c r="C171" i="3"/>
  <c r="B171" i="3"/>
  <c r="D170" i="3"/>
  <c r="C170" i="3"/>
  <c r="B170" i="3"/>
  <c r="D169" i="3"/>
  <c r="C169" i="3"/>
  <c r="B169" i="3"/>
  <c r="D168" i="3"/>
  <c r="C168" i="3"/>
  <c r="B168" i="3"/>
  <c r="D167" i="3"/>
  <c r="C167" i="3"/>
  <c r="B167" i="3"/>
  <c r="D166" i="3"/>
  <c r="C166" i="3"/>
  <c r="B166" i="3"/>
  <c r="D165" i="3"/>
  <c r="C165" i="3"/>
  <c r="B165" i="3"/>
  <c r="D164" i="3"/>
  <c r="C164" i="3"/>
  <c r="B164" i="3"/>
  <c r="D163" i="3"/>
  <c r="C163" i="3"/>
  <c r="B163" i="3"/>
  <c r="D162" i="3"/>
  <c r="C162" i="3"/>
  <c r="B162" i="3"/>
  <c r="D161" i="3"/>
  <c r="C161" i="3"/>
  <c r="B161" i="3"/>
  <c r="D160" i="3"/>
  <c r="C160" i="3"/>
  <c r="B160" i="3"/>
  <c r="D159" i="3"/>
  <c r="C159" i="3"/>
  <c r="B159" i="3"/>
  <c r="D158" i="3"/>
  <c r="C158" i="3"/>
  <c r="B158" i="3"/>
  <c r="D157" i="3"/>
  <c r="C157" i="3"/>
  <c r="B157" i="3"/>
  <c r="D156" i="3"/>
  <c r="C156" i="3"/>
  <c r="B156" i="3"/>
  <c r="D155" i="3"/>
  <c r="C155" i="3"/>
  <c r="B155" i="3"/>
  <c r="D154" i="3"/>
  <c r="C154" i="3"/>
  <c r="B154" i="3"/>
  <c r="D153" i="3"/>
  <c r="C153" i="3"/>
  <c r="B153" i="3"/>
  <c r="D152" i="3"/>
  <c r="C152" i="3"/>
  <c r="B152" i="3"/>
  <c r="D151" i="3"/>
  <c r="C151" i="3"/>
  <c r="B151" i="3"/>
  <c r="D150" i="3"/>
  <c r="C150" i="3"/>
  <c r="B150" i="3"/>
  <c r="D149" i="3"/>
  <c r="C149" i="3"/>
  <c r="B149" i="3"/>
  <c r="D148" i="3"/>
  <c r="C148" i="3"/>
  <c r="B148" i="3"/>
  <c r="D147" i="3"/>
  <c r="C147" i="3"/>
  <c r="B147" i="3"/>
  <c r="D146" i="3"/>
  <c r="C146" i="3"/>
  <c r="B146" i="3"/>
  <c r="D145" i="3"/>
  <c r="C145" i="3"/>
  <c r="B145" i="3"/>
  <c r="D144" i="3"/>
  <c r="C144" i="3"/>
  <c r="B144" i="3"/>
  <c r="D143" i="3"/>
  <c r="C143" i="3"/>
  <c r="B143" i="3"/>
  <c r="D142" i="3"/>
  <c r="C142" i="3"/>
  <c r="B142" i="3"/>
  <c r="D141" i="3"/>
  <c r="C141" i="3"/>
  <c r="B141" i="3"/>
  <c r="D140" i="3"/>
  <c r="C140" i="3"/>
  <c r="B140" i="3"/>
  <c r="D139" i="3"/>
  <c r="C139" i="3"/>
  <c r="B139" i="3"/>
  <c r="D138" i="3"/>
  <c r="C138" i="3"/>
  <c r="B138" i="3"/>
  <c r="D137" i="3"/>
  <c r="C137" i="3"/>
  <c r="B137" i="3"/>
  <c r="D136" i="3"/>
  <c r="C136" i="3"/>
  <c r="B136" i="3"/>
  <c r="D135" i="3"/>
  <c r="C135" i="3"/>
  <c r="B135" i="3"/>
  <c r="D134" i="3"/>
  <c r="C134" i="3"/>
  <c r="B134" i="3"/>
  <c r="D133" i="3"/>
  <c r="C133" i="3"/>
  <c r="B133" i="3"/>
  <c r="D132" i="3"/>
  <c r="C132" i="3"/>
  <c r="B132" i="3"/>
  <c r="D131" i="3"/>
  <c r="C131" i="3"/>
  <c r="B131" i="3"/>
  <c r="D130" i="3"/>
  <c r="C130" i="3"/>
  <c r="B130" i="3"/>
  <c r="D129" i="3"/>
  <c r="C129" i="3"/>
  <c r="B129" i="3"/>
  <c r="D128" i="3"/>
  <c r="C128" i="3"/>
  <c r="B128" i="3"/>
  <c r="D127" i="3"/>
  <c r="C127" i="3"/>
  <c r="B127" i="3"/>
  <c r="D126" i="3"/>
  <c r="C126" i="3"/>
  <c r="B126" i="3"/>
  <c r="D125" i="3"/>
  <c r="C125" i="3"/>
  <c r="B125" i="3"/>
  <c r="D124" i="3"/>
  <c r="C124" i="3"/>
  <c r="B124" i="3"/>
  <c r="D123" i="3"/>
  <c r="C123" i="3"/>
  <c r="B123" i="3"/>
  <c r="D122" i="3"/>
  <c r="C122" i="3"/>
  <c r="B122" i="3"/>
  <c r="D121" i="3"/>
  <c r="C121" i="3"/>
  <c r="B121" i="3"/>
  <c r="D120" i="3"/>
  <c r="C120" i="3"/>
  <c r="B120" i="3"/>
  <c r="D119" i="3"/>
  <c r="C119" i="3"/>
  <c r="B119" i="3"/>
  <c r="D118" i="3"/>
  <c r="C118" i="3"/>
  <c r="B118" i="3"/>
  <c r="D117" i="3"/>
  <c r="C117" i="3"/>
  <c r="B117" i="3"/>
  <c r="D116" i="3"/>
  <c r="C116" i="3"/>
  <c r="B116" i="3"/>
  <c r="D115" i="3"/>
  <c r="C115" i="3"/>
  <c r="B115" i="3"/>
  <c r="D114" i="3"/>
  <c r="C114" i="3"/>
  <c r="B114" i="3"/>
  <c r="D113" i="3"/>
  <c r="C113" i="3"/>
  <c r="B113" i="3"/>
  <c r="D112" i="3"/>
  <c r="C112" i="3"/>
  <c r="B112" i="3"/>
  <c r="D111" i="3"/>
  <c r="C111" i="3"/>
  <c r="B111" i="3"/>
  <c r="D110" i="3"/>
  <c r="C110" i="3"/>
  <c r="B110" i="3"/>
  <c r="D109" i="3"/>
  <c r="C109" i="3"/>
  <c r="B109" i="3"/>
  <c r="D108" i="3"/>
  <c r="C108" i="3"/>
  <c r="B108" i="3"/>
  <c r="D107" i="3"/>
  <c r="C107" i="3"/>
  <c r="B107" i="3"/>
  <c r="D106" i="3"/>
  <c r="C106" i="3"/>
  <c r="B106" i="3"/>
  <c r="D105" i="3"/>
  <c r="C105" i="3"/>
  <c r="B105" i="3"/>
  <c r="D104" i="3"/>
  <c r="C104" i="3"/>
  <c r="B104" i="3"/>
  <c r="D103" i="3"/>
  <c r="C103" i="3"/>
  <c r="B103" i="3"/>
  <c r="D102" i="3"/>
  <c r="C102" i="3"/>
  <c r="B102" i="3"/>
  <c r="D101" i="3"/>
  <c r="C101" i="3"/>
  <c r="B101" i="3"/>
  <c r="D100" i="3"/>
  <c r="C100" i="3"/>
  <c r="B100" i="3"/>
  <c r="D99" i="3"/>
  <c r="C99" i="3"/>
  <c r="B99" i="3"/>
  <c r="D98" i="3"/>
  <c r="C98" i="3"/>
  <c r="B98" i="3"/>
  <c r="D97" i="3"/>
  <c r="C97" i="3"/>
  <c r="B97" i="3"/>
  <c r="D96" i="3"/>
  <c r="C96" i="3"/>
  <c r="B96" i="3"/>
  <c r="D95" i="3"/>
  <c r="C95" i="3"/>
  <c r="B95" i="3"/>
  <c r="D94" i="3"/>
  <c r="C94" i="3"/>
  <c r="B94" i="3"/>
  <c r="D93" i="3"/>
  <c r="C93" i="3"/>
  <c r="B93" i="3"/>
  <c r="D92" i="3"/>
  <c r="C92" i="3"/>
  <c r="B92" i="3"/>
  <c r="D91" i="3"/>
  <c r="C91" i="3"/>
  <c r="B91" i="3"/>
  <c r="D90" i="3"/>
  <c r="C90" i="3"/>
  <c r="B90" i="3"/>
  <c r="D89" i="3"/>
  <c r="C89" i="3"/>
  <c r="B89" i="3"/>
  <c r="D88" i="3"/>
  <c r="C88" i="3"/>
  <c r="B88" i="3"/>
  <c r="D87" i="3"/>
  <c r="C87" i="3"/>
  <c r="B87" i="3"/>
  <c r="D86" i="3"/>
  <c r="C86" i="3"/>
  <c r="B86" i="3"/>
  <c r="D85" i="3"/>
  <c r="C85" i="3"/>
  <c r="B85" i="3"/>
  <c r="D84" i="3"/>
  <c r="C84" i="3"/>
  <c r="B84" i="3"/>
  <c r="D83" i="3"/>
  <c r="C83" i="3"/>
  <c r="B83" i="3"/>
  <c r="D82" i="3"/>
  <c r="C82" i="3"/>
  <c r="B82" i="3"/>
  <c r="D81" i="3"/>
  <c r="C81" i="3"/>
  <c r="B81" i="3"/>
  <c r="D80" i="3"/>
  <c r="C80" i="3"/>
  <c r="B80" i="3"/>
  <c r="D79" i="3"/>
  <c r="C79" i="3"/>
  <c r="B79" i="3"/>
  <c r="D78" i="3"/>
  <c r="C78" i="3"/>
  <c r="B78" i="3"/>
  <c r="D77" i="3"/>
  <c r="C77" i="3"/>
  <c r="B77" i="3"/>
  <c r="D76" i="3"/>
  <c r="C76" i="3"/>
  <c r="B76" i="3"/>
  <c r="D75" i="3"/>
  <c r="C75" i="3"/>
  <c r="B75" i="3"/>
  <c r="D74" i="3"/>
  <c r="C74" i="3"/>
  <c r="B74" i="3"/>
  <c r="D73" i="3"/>
  <c r="C73" i="3"/>
  <c r="B73" i="3"/>
  <c r="D72" i="3"/>
  <c r="C72" i="3"/>
  <c r="B72" i="3"/>
  <c r="D71" i="3"/>
  <c r="C71" i="3"/>
  <c r="B71" i="3"/>
  <c r="D70" i="3"/>
  <c r="C70" i="3"/>
  <c r="B70" i="3"/>
  <c r="D69" i="3"/>
  <c r="C69" i="3"/>
  <c r="B69" i="3"/>
  <c r="D68" i="3"/>
  <c r="C68" i="3"/>
  <c r="B68" i="3"/>
  <c r="D67" i="3"/>
  <c r="C67" i="3"/>
  <c r="B67" i="3"/>
  <c r="D66" i="3"/>
  <c r="C66" i="3"/>
  <c r="B66" i="3"/>
  <c r="D65" i="3"/>
  <c r="C65" i="3"/>
  <c r="B65" i="3"/>
  <c r="D64" i="3"/>
  <c r="C64" i="3"/>
  <c r="B64" i="3"/>
  <c r="D63" i="3"/>
  <c r="C63" i="3"/>
  <c r="B63" i="3"/>
  <c r="D62" i="3"/>
  <c r="C62" i="3"/>
  <c r="B62" i="3"/>
  <c r="D61" i="3"/>
  <c r="C61" i="3"/>
  <c r="B61" i="3"/>
  <c r="D60" i="3"/>
  <c r="C60" i="3"/>
  <c r="B60" i="3"/>
  <c r="D59" i="3"/>
  <c r="C59" i="3"/>
  <c r="B59" i="3"/>
  <c r="D58" i="3"/>
  <c r="C58" i="3"/>
  <c r="B58" i="3"/>
  <c r="D57" i="3"/>
  <c r="C57" i="3"/>
  <c r="B57" i="3"/>
  <c r="D56" i="3"/>
  <c r="C56" i="3"/>
  <c r="B56" i="3"/>
  <c r="D55" i="3"/>
  <c r="C55" i="3"/>
  <c r="B55" i="3"/>
  <c r="D54" i="3"/>
  <c r="C54" i="3"/>
  <c r="B54" i="3"/>
  <c r="D53" i="3"/>
  <c r="C53" i="3"/>
  <c r="B53" i="3"/>
  <c r="D52" i="3"/>
  <c r="C52" i="3"/>
  <c r="B52" i="3"/>
  <c r="D51" i="3"/>
  <c r="C51" i="3"/>
  <c r="B51" i="3"/>
  <c r="D50" i="3"/>
  <c r="C50" i="3"/>
  <c r="B50" i="3"/>
  <c r="D49" i="3"/>
  <c r="C49" i="3"/>
  <c r="B49" i="3"/>
  <c r="D48" i="3"/>
  <c r="C48" i="3"/>
  <c r="B48" i="3"/>
  <c r="D47" i="3"/>
  <c r="C47" i="3"/>
  <c r="B47" i="3"/>
  <c r="D46" i="3"/>
  <c r="C46" i="3"/>
  <c r="B46" i="3"/>
  <c r="D45" i="3"/>
  <c r="C45" i="3"/>
  <c r="B45" i="3"/>
  <c r="D44" i="3"/>
  <c r="C44" i="3"/>
  <c r="B44" i="3"/>
  <c r="D43" i="3"/>
  <c r="C43" i="3"/>
  <c r="B43" i="3"/>
  <c r="D42" i="3"/>
  <c r="C42" i="3"/>
  <c r="B42" i="3"/>
  <c r="D41" i="3"/>
  <c r="C41" i="3"/>
  <c r="B41" i="3"/>
  <c r="D40" i="3"/>
  <c r="C40" i="3"/>
  <c r="B40" i="3"/>
  <c r="D39" i="3"/>
  <c r="C39" i="3"/>
  <c r="B39" i="3"/>
  <c r="D38" i="3"/>
  <c r="C38" i="3"/>
  <c r="B38" i="3"/>
  <c r="D37" i="3"/>
  <c r="C37" i="3"/>
  <c r="B37" i="3"/>
  <c r="D36" i="3"/>
  <c r="C36" i="3"/>
  <c r="B36" i="3"/>
  <c r="D35" i="3"/>
  <c r="C35" i="3"/>
  <c r="B35" i="3"/>
  <c r="D34" i="3"/>
  <c r="C34" i="3"/>
  <c r="B34" i="3"/>
  <c r="D33" i="3"/>
  <c r="C33" i="3"/>
  <c r="B33" i="3"/>
  <c r="D32" i="3"/>
  <c r="C32" i="3"/>
  <c r="B32" i="3"/>
  <c r="D31" i="3"/>
  <c r="C31" i="3"/>
  <c r="B31" i="3"/>
  <c r="D30" i="3"/>
  <c r="C30" i="3"/>
  <c r="B30" i="3"/>
  <c r="D29" i="3"/>
  <c r="C29" i="3"/>
  <c r="B29" i="3"/>
  <c r="D28" i="3"/>
  <c r="C28" i="3"/>
  <c r="B28" i="3"/>
  <c r="D27" i="3"/>
  <c r="C27" i="3"/>
  <c r="B27" i="3"/>
  <c r="D26" i="3"/>
  <c r="C26" i="3"/>
  <c r="B26" i="3"/>
  <c r="D25" i="3"/>
  <c r="C25" i="3"/>
  <c r="B25" i="3"/>
  <c r="D24" i="3"/>
  <c r="C24" i="3"/>
  <c r="B24" i="3"/>
  <c r="D23" i="3"/>
  <c r="C23" i="3"/>
  <c r="B23" i="3"/>
  <c r="D22" i="3"/>
  <c r="C22" i="3"/>
  <c r="B22" i="3"/>
  <c r="D21" i="3"/>
  <c r="C21" i="3"/>
  <c r="B21" i="3"/>
  <c r="D20" i="3"/>
  <c r="C20" i="3"/>
  <c r="B20" i="3"/>
  <c r="D19" i="3"/>
  <c r="C19" i="3"/>
  <c r="B19" i="3"/>
  <c r="D18" i="3"/>
  <c r="C18" i="3"/>
  <c r="B18" i="3"/>
  <c r="D17" i="3"/>
  <c r="C17" i="3"/>
  <c r="B17" i="3"/>
  <c r="D16" i="3"/>
  <c r="C16" i="3"/>
  <c r="B16" i="3"/>
  <c r="D15" i="3"/>
  <c r="C15" i="3"/>
  <c r="B15" i="3"/>
  <c r="D14" i="3"/>
  <c r="C14" i="3"/>
  <c r="B14" i="3"/>
  <c r="D13" i="3"/>
  <c r="C13" i="3"/>
  <c r="B13" i="3"/>
  <c r="D12" i="3"/>
  <c r="C12" i="3"/>
  <c r="B12" i="3"/>
  <c r="D11" i="3"/>
  <c r="C11" i="3"/>
  <c r="B11" i="3"/>
  <c r="D10" i="3"/>
  <c r="C10" i="3"/>
  <c r="B10" i="3"/>
  <c r="D9" i="3"/>
  <c r="C9" i="3"/>
  <c r="B9" i="3"/>
  <c r="D8" i="3"/>
  <c r="C8" i="3"/>
  <c r="B8" i="3"/>
  <c r="D7" i="3"/>
  <c r="C7" i="3"/>
  <c r="B7" i="3"/>
  <c r="D6" i="3"/>
  <c r="C6" i="3"/>
  <c r="B6" i="3"/>
  <c r="D5" i="3"/>
  <c r="C5" i="3"/>
  <c r="B5" i="3"/>
  <c r="D4" i="3"/>
  <c r="H4" i="3" s="1"/>
  <c r="C4" i="3"/>
  <c r="G4" i="3" s="1"/>
  <c r="B4" i="3"/>
  <c r="F4" i="3" s="1"/>
  <c r="D3" i="3"/>
  <c r="H3" i="3" s="1"/>
  <c r="C3" i="3"/>
  <c r="G3" i="3" s="1"/>
  <c r="B3" i="3"/>
  <c r="F3" i="3" s="1"/>
  <c r="C2" i="3"/>
  <c r="G2" i="3" s="1"/>
  <c r="D2" i="3"/>
  <c r="H2" i="3" s="1"/>
  <c r="B2" i="3"/>
  <c r="F2" i="3" s="1"/>
  <c r="L3" i="1"/>
  <c r="C147" i="11" l="1"/>
  <c r="H147" i="11" s="1"/>
  <c r="I147" i="11" s="1"/>
  <c r="J2" i="3"/>
  <c r="C97" i="2"/>
  <c r="D97" i="2" s="1" a="1"/>
  <c r="D97" i="2" s="1"/>
  <c r="C12" i="2"/>
  <c r="D12" i="2" s="1" a="1"/>
  <c r="D12" i="2" s="1"/>
  <c r="C129" i="2"/>
  <c r="D129" i="2" s="1" a="1"/>
  <c r="D129" i="2" s="1"/>
  <c r="C33" i="2"/>
  <c r="D33" i="2" s="1" a="1"/>
  <c r="D33" i="2" s="1"/>
  <c r="C161" i="2"/>
  <c r="D161" i="2" s="1" a="1"/>
  <c r="D161" i="2" s="1"/>
  <c r="C65" i="2"/>
  <c r="D65" i="2" s="1" a="1"/>
  <c r="D65" i="2" s="1"/>
  <c r="C201" i="2"/>
  <c r="D201" i="2" s="1" a="1"/>
  <c r="D201" i="2" s="1"/>
  <c r="C17" i="2"/>
  <c r="D17" i="2" s="1" a="1"/>
  <c r="D17" i="2" s="1"/>
  <c r="C41" i="2"/>
  <c r="D41" i="2" s="1" a="1"/>
  <c r="D41" i="2" s="1"/>
  <c r="C73" i="2"/>
  <c r="D73" i="2" s="1" a="1"/>
  <c r="D73" i="2" s="1"/>
  <c r="C105" i="2"/>
  <c r="D105" i="2" s="1" a="1"/>
  <c r="D105" i="2" s="1"/>
  <c r="C137" i="2"/>
  <c r="D137" i="2" s="1" a="1"/>
  <c r="D137" i="2" s="1"/>
  <c r="C169" i="2"/>
  <c r="D169" i="2" s="1" a="1"/>
  <c r="D169" i="2" s="1"/>
  <c r="C217" i="2"/>
  <c r="D217" i="2" s="1" a="1"/>
  <c r="D217" i="2" s="1"/>
  <c r="C4" i="2"/>
  <c r="D4" i="2" s="1" a="1"/>
  <c r="D4" i="2" s="1"/>
  <c r="C22" i="2"/>
  <c r="D22" i="2" s="1" a="1"/>
  <c r="D22" i="2" s="1"/>
  <c r="C49" i="2"/>
  <c r="D49" i="2" s="1" a="1"/>
  <c r="D49" i="2" s="1"/>
  <c r="C81" i="2"/>
  <c r="D81" i="2" s="1" a="1"/>
  <c r="D81" i="2" s="1"/>
  <c r="C113" i="2"/>
  <c r="D113" i="2" s="1" a="1"/>
  <c r="D113" i="2" s="1"/>
  <c r="C145" i="2"/>
  <c r="D145" i="2" s="1" a="1"/>
  <c r="D145" i="2" s="1"/>
  <c r="C177" i="2"/>
  <c r="D177" i="2" s="1" a="1"/>
  <c r="D177" i="2" s="1"/>
  <c r="C233" i="2"/>
  <c r="D233" i="2" s="1" a="1"/>
  <c r="D233" i="2" s="1"/>
  <c r="C8" i="2"/>
  <c r="D8" i="2" s="1" a="1"/>
  <c r="D8" i="2" s="1"/>
  <c r="C28" i="2"/>
  <c r="D28" i="2" s="1" a="1"/>
  <c r="D28" i="2" s="1"/>
  <c r="C57" i="2"/>
  <c r="D57" i="2" s="1" a="1"/>
  <c r="D57" i="2" s="1"/>
  <c r="C89" i="2"/>
  <c r="D89" i="2" s="1" a="1"/>
  <c r="D89" i="2" s="1"/>
  <c r="C121" i="2"/>
  <c r="D121" i="2" s="1" a="1"/>
  <c r="D121" i="2" s="1"/>
  <c r="C153" i="2"/>
  <c r="D153" i="2" s="1" a="1"/>
  <c r="D153" i="2" s="1"/>
  <c r="C186" i="2"/>
  <c r="D186" i="2" s="1" a="1"/>
  <c r="D186" i="2" s="1"/>
  <c r="C260" i="2"/>
  <c r="D260" i="2" s="1" a="1"/>
  <c r="D260" i="2" s="1"/>
  <c r="C256" i="2"/>
  <c r="D256" i="2" s="1" a="1"/>
  <c r="D256" i="2" s="1"/>
  <c r="C252" i="2"/>
  <c r="D252" i="2" s="1" a="1"/>
  <c r="D252" i="2" s="1"/>
  <c r="C248" i="2"/>
  <c r="D248" i="2" s="1" a="1"/>
  <c r="D248" i="2" s="1"/>
  <c r="C244" i="2"/>
  <c r="D244" i="2" s="1" a="1"/>
  <c r="D244" i="2" s="1"/>
  <c r="C240" i="2"/>
  <c r="D240" i="2" s="1" a="1"/>
  <c r="D240" i="2" s="1"/>
  <c r="C236" i="2"/>
  <c r="D236" i="2" s="1" a="1"/>
  <c r="D236" i="2" s="1"/>
  <c r="C232" i="2"/>
  <c r="D232" i="2" s="1" a="1"/>
  <c r="D232" i="2" s="1"/>
  <c r="C228" i="2"/>
  <c r="D228" i="2" s="1" a="1"/>
  <c r="D228" i="2" s="1"/>
  <c r="C224" i="2"/>
  <c r="D224" i="2" s="1" a="1"/>
  <c r="D224" i="2" s="1"/>
  <c r="C220" i="2"/>
  <c r="D220" i="2" s="1" a="1"/>
  <c r="D220" i="2" s="1"/>
  <c r="C216" i="2"/>
  <c r="D216" i="2" s="1" a="1"/>
  <c r="D216" i="2" s="1"/>
  <c r="C212" i="2"/>
  <c r="D212" i="2" s="1" a="1"/>
  <c r="D212" i="2" s="1"/>
  <c r="C208" i="2"/>
  <c r="D208" i="2" s="1" a="1"/>
  <c r="D208" i="2" s="1"/>
  <c r="C204" i="2"/>
  <c r="D204" i="2" s="1" a="1"/>
  <c r="D204" i="2" s="1"/>
  <c r="C200" i="2"/>
  <c r="D200" i="2" s="1" a="1"/>
  <c r="D200" i="2" s="1"/>
  <c r="C196" i="2"/>
  <c r="D196" i="2" s="1" a="1"/>
  <c r="D196" i="2" s="1"/>
  <c r="C192" i="2"/>
  <c r="D192" i="2" s="1" a="1"/>
  <c r="D192" i="2" s="1"/>
  <c r="C188" i="2"/>
  <c r="D188" i="2" s="1" a="1"/>
  <c r="D188" i="2" s="1"/>
  <c r="C184" i="2"/>
  <c r="D184" i="2" s="1" a="1"/>
  <c r="D184" i="2" s="1"/>
  <c r="C259" i="2"/>
  <c r="D259" i="2" s="1" a="1"/>
  <c r="D259" i="2" s="1"/>
  <c r="C255" i="2"/>
  <c r="D255" i="2" s="1" a="1"/>
  <c r="D255" i="2" s="1"/>
  <c r="C251" i="2"/>
  <c r="D251" i="2" s="1" a="1"/>
  <c r="D251" i="2" s="1"/>
  <c r="C247" i="2"/>
  <c r="D247" i="2" s="1" a="1"/>
  <c r="D247" i="2" s="1"/>
  <c r="C243" i="2"/>
  <c r="D243" i="2" s="1" a="1"/>
  <c r="D243" i="2" s="1"/>
  <c r="C239" i="2"/>
  <c r="D239" i="2" s="1" a="1"/>
  <c r="D239" i="2" s="1"/>
  <c r="C235" i="2"/>
  <c r="D235" i="2" s="1" a="1"/>
  <c r="D235" i="2" s="1"/>
  <c r="C231" i="2"/>
  <c r="D231" i="2" s="1" a="1"/>
  <c r="D231" i="2" s="1"/>
  <c r="C227" i="2"/>
  <c r="D227" i="2" s="1" a="1"/>
  <c r="D227" i="2" s="1"/>
  <c r="C223" i="2"/>
  <c r="D223" i="2" s="1" a="1"/>
  <c r="D223" i="2" s="1"/>
  <c r="C219" i="2"/>
  <c r="D219" i="2" s="1" a="1"/>
  <c r="D219" i="2" s="1"/>
  <c r="C215" i="2"/>
  <c r="D215" i="2" s="1" a="1"/>
  <c r="D215" i="2" s="1"/>
  <c r="C211" i="2"/>
  <c r="D211" i="2" s="1" a="1"/>
  <c r="D211" i="2" s="1"/>
  <c r="C207" i="2"/>
  <c r="D207" i="2" s="1" a="1"/>
  <c r="D207" i="2" s="1"/>
  <c r="C203" i="2"/>
  <c r="D203" i="2" s="1" a="1"/>
  <c r="D203" i="2" s="1"/>
  <c r="C199" i="2"/>
  <c r="D199" i="2" s="1" a="1"/>
  <c r="D199" i="2" s="1"/>
  <c r="C195" i="2"/>
  <c r="D195" i="2" s="1" a="1"/>
  <c r="D195" i="2" s="1"/>
  <c r="C191" i="2"/>
  <c r="D191" i="2" s="1" a="1"/>
  <c r="D191" i="2" s="1"/>
  <c r="C254" i="2"/>
  <c r="D254" i="2" s="1" a="1"/>
  <c r="D254" i="2" s="1"/>
  <c r="C246" i="2"/>
  <c r="D246" i="2" s="1" a="1"/>
  <c r="D246" i="2" s="1"/>
  <c r="C238" i="2"/>
  <c r="D238" i="2" s="1" a="1"/>
  <c r="D238" i="2" s="1"/>
  <c r="C230" i="2"/>
  <c r="D230" i="2" s="1" a="1"/>
  <c r="D230" i="2" s="1"/>
  <c r="C222" i="2"/>
  <c r="D222" i="2" s="1" a="1"/>
  <c r="D222" i="2" s="1"/>
  <c r="C214" i="2"/>
  <c r="D214" i="2" s="1" a="1"/>
  <c r="D214" i="2" s="1"/>
  <c r="C206" i="2"/>
  <c r="D206" i="2" s="1" a="1"/>
  <c r="D206" i="2" s="1"/>
  <c r="C198" i="2"/>
  <c r="D198" i="2" s="1" a="1"/>
  <c r="D198" i="2" s="1"/>
  <c r="C190" i="2"/>
  <c r="D190" i="2" s="1" a="1"/>
  <c r="D190" i="2" s="1"/>
  <c r="C185" i="2"/>
  <c r="D185" i="2" s="1" a="1"/>
  <c r="D185" i="2" s="1"/>
  <c r="C180" i="2"/>
  <c r="D180" i="2" s="1" a="1"/>
  <c r="D180" i="2" s="1"/>
  <c r="C176" i="2"/>
  <c r="D176" i="2" s="1" a="1"/>
  <c r="D176" i="2" s="1"/>
  <c r="C172" i="2"/>
  <c r="D172" i="2" s="1" a="1"/>
  <c r="D172" i="2" s="1"/>
  <c r="C168" i="2"/>
  <c r="D168" i="2" s="1" a="1"/>
  <c r="D168" i="2" s="1"/>
  <c r="C164" i="2"/>
  <c r="D164" i="2" s="1" a="1"/>
  <c r="D164" i="2" s="1"/>
  <c r="C160" i="2"/>
  <c r="D160" i="2" s="1" a="1"/>
  <c r="D160" i="2" s="1"/>
  <c r="C156" i="2"/>
  <c r="D156" i="2" s="1" a="1"/>
  <c r="D156" i="2" s="1"/>
  <c r="C152" i="2"/>
  <c r="D152" i="2" s="1" a="1"/>
  <c r="D152" i="2" s="1"/>
  <c r="C148" i="2"/>
  <c r="D148" i="2" s="1" a="1"/>
  <c r="D148" i="2" s="1"/>
  <c r="C144" i="2"/>
  <c r="D144" i="2" s="1" a="1"/>
  <c r="D144" i="2" s="1"/>
  <c r="C140" i="2"/>
  <c r="D140" i="2" s="1" a="1"/>
  <c r="D140" i="2" s="1"/>
  <c r="C136" i="2"/>
  <c r="D136" i="2" s="1" a="1"/>
  <c r="D136" i="2" s="1"/>
  <c r="C132" i="2"/>
  <c r="D132" i="2" s="1" a="1"/>
  <c r="D132" i="2" s="1"/>
  <c r="C128" i="2"/>
  <c r="D128" i="2" s="1" a="1"/>
  <c r="D128" i="2" s="1"/>
  <c r="C124" i="2"/>
  <c r="D124" i="2" s="1" a="1"/>
  <c r="D124" i="2" s="1"/>
  <c r="C120" i="2"/>
  <c r="D120" i="2" s="1" a="1"/>
  <c r="D120" i="2" s="1"/>
  <c r="C116" i="2"/>
  <c r="D116" i="2" s="1" a="1"/>
  <c r="D116" i="2" s="1"/>
  <c r="C112" i="2"/>
  <c r="D112" i="2" s="1" a="1"/>
  <c r="D112" i="2" s="1"/>
  <c r="C108" i="2"/>
  <c r="D108" i="2" s="1" a="1"/>
  <c r="D108" i="2" s="1"/>
  <c r="C104" i="2"/>
  <c r="D104" i="2" s="1" a="1"/>
  <c r="D104" i="2" s="1"/>
  <c r="C100" i="2"/>
  <c r="D100" i="2" s="1" a="1"/>
  <c r="D100" i="2" s="1"/>
  <c r="C96" i="2"/>
  <c r="D96" i="2" s="1" a="1"/>
  <c r="D96" i="2" s="1"/>
  <c r="C92" i="2"/>
  <c r="D92" i="2" s="1" a="1"/>
  <c r="D92" i="2" s="1"/>
  <c r="C88" i="2"/>
  <c r="D88" i="2" s="1" a="1"/>
  <c r="D88" i="2" s="1"/>
  <c r="C84" i="2"/>
  <c r="D84" i="2" s="1" a="1"/>
  <c r="D84" i="2" s="1"/>
  <c r="C80" i="2"/>
  <c r="D80" i="2" s="1" a="1"/>
  <c r="D80" i="2" s="1"/>
  <c r="C76" i="2"/>
  <c r="D76" i="2" s="1" a="1"/>
  <c r="D76" i="2" s="1"/>
  <c r="C72" i="2"/>
  <c r="D72" i="2" s="1" a="1"/>
  <c r="D72" i="2" s="1"/>
  <c r="C68" i="2"/>
  <c r="D68" i="2" s="1" a="1"/>
  <c r="D68" i="2" s="1"/>
  <c r="C64" i="2"/>
  <c r="D64" i="2" s="1" a="1"/>
  <c r="D64" i="2" s="1"/>
  <c r="C60" i="2"/>
  <c r="D60" i="2" s="1" a="1"/>
  <c r="D60" i="2" s="1"/>
  <c r="C56" i="2"/>
  <c r="D56" i="2" s="1" a="1"/>
  <c r="D56" i="2" s="1"/>
  <c r="C52" i="2"/>
  <c r="D52" i="2" s="1" a="1"/>
  <c r="D52" i="2" s="1"/>
  <c r="C48" i="2"/>
  <c r="D48" i="2" s="1" a="1"/>
  <c r="D48" i="2" s="1"/>
  <c r="C44" i="2"/>
  <c r="D44" i="2" s="1" a="1"/>
  <c r="D44" i="2" s="1"/>
  <c r="C40" i="2"/>
  <c r="D40" i="2" s="1" a="1"/>
  <c r="D40" i="2" s="1"/>
  <c r="C36" i="2"/>
  <c r="D36" i="2" s="1" a="1"/>
  <c r="D36" i="2" s="1"/>
  <c r="C261" i="2"/>
  <c r="D261" i="2" s="1" a="1"/>
  <c r="D261" i="2" s="1"/>
  <c r="C253" i="2"/>
  <c r="D253" i="2" s="1" a="1"/>
  <c r="D253" i="2" s="1"/>
  <c r="C245" i="2"/>
  <c r="D245" i="2" s="1" a="1"/>
  <c r="D245" i="2" s="1"/>
  <c r="C237" i="2"/>
  <c r="D237" i="2" s="1" a="1"/>
  <c r="D237" i="2" s="1"/>
  <c r="C229" i="2"/>
  <c r="D229" i="2" s="1" a="1"/>
  <c r="D229" i="2" s="1"/>
  <c r="C221" i="2"/>
  <c r="D221" i="2" s="1" a="1"/>
  <c r="D221" i="2" s="1"/>
  <c r="C213" i="2"/>
  <c r="D213" i="2" s="1" a="1"/>
  <c r="D213" i="2" s="1"/>
  <c r="C205" i="2"/>
  <c r="D205" i="2" s="1" a="1"/>
  <c r="D205" i="2" s="1"/>
  <c r="C197" i="2"/>
  <c r="D197" i="2" s="1" a="1"/>
  <c r="D197" i="2" s="1"/>
  <c r="C189" i="2"/>
  <c r="D189" i="2" s="1" a="1"/>
  <c r="D189" i="2" s="1"/>
  <c r="C183" i="2"/>
  <c r="D183" i="2" s="1" a="1"/>
  <c r="D183" i="2" s="1"/>
  <c r="C179" i="2"/>
  <c r="D179" i="2" s="1" a="1"/>
  <c r="D179" i="2" s="1"/>
  <c r="C175" i="2"/>
  <c r="D175" i="2" s="1" a="1"/>
  <c r="D175" i="2" s="1"/>
  <c r="C171" i="2"/>
  <c r="D171" i="2" s="1" a="1"/>
  <c r="D171" i="2" s="1"/>
  <c r="C167" i="2"/>
  <c r="D167" i="2" s="1" a="1"/>
  <c r="D167" i="2" s="1"/>
  <c r="C163" i="2"/>
  <c r="D163" i="2" s="1" a="1"/>
  <c r="D163" i="2" s="1"/>
  <c r="C159" i="2"/>
  <c r="D159" i="2" s="1" a="1"/>
  <c r="D159" i="2" s="1"/>
  <c r="C155" i="2"/>
  <c r="D155" i="2" s="1" a="1"/>
  <c r="D155" i="2" s="1"/>
  <c r="C151" i="2"/>
  <c r="D151" i="2" s="1" a="1"/>
  <c r="D151" i="2" s="1"/>
  <c r="C147" i="2"/>
  <c r="D147" i="2" s="1" a="1"/>
  <c r="D147" i="2" s="1"/>
  <c r="C143" i="2"/>
  <c r="D143" i="2" s="1" a="1"/>
  <c r="D143" i="2" s="1"/>
  <c r="C139" i="2"/>
  <c r="D139" i="2" s="1" a="1"/>
  <c r="D139" i="2" s="1"/>
  <c r="C135" i="2"/>
  <c r="D135" i="2" s="1" a="1"/>
  <c r="D135" i="2" s="1"/>
  <c r="C131" i="2"/>
  <c r="D131" i="2" s="1" a="1"/>
  <c r="D131" i="2" s="1"/>
  <c r="C127" i="2"/>
  <c r="D127" i="2" s="1" a="1"/>
  <c r="D127" i="2" s="1"/>
  <c r="C123" i="2"/>
  <c r="D123" i="2" s="1" a="1"/>
  <c r="D123" i="2" s="1"/>
  <c r="C119" i="2"/>
  <c r="D119" i="2" s="1" a="1"/>
  <c r="D119" i="2" s="1"/>
  <c r="C115" i="2"/>
  <c r="D115" i="2" s="1" a="1"/>
  <c r="D115" i="2" s="1"/>
  <c r="C111" i="2"/>
  <c r="D111" i="2" s="1" a="1"/>
  <c r="D111" i="2" s="1"/>
  <c r="C107" i="2"/>
  <c r="D107" i="2" s="1" a="1"/>
  <c r="D107" i="2" s="1"/>
  <c r="C103" i="2"/>
  <c r="D103" i="2" s="1" a="1"/>
  <c r="D103" i="2" s="1"/>
  <c r="C99" i="2"/>
  <c r="D99" i="2" s="1" a="1"/>
  <c r="D99" i="2" s="1"/>
  <c r="C95" i="2"/>
  <c r="D95" i="2" s="1" a="1"/>
  <c r="D95" i="2" s="1"/>
  <c r="C91" i="2"/>
  <c r="D91" i="2" s="1" a="1"/>
  <c r="D91" i="2" s="1"/>
  <c r="C87" i="2"/>
  <c r="D87" i="2" s="1" a="1"/>
  <c r="D87" i="2" s="1"/>
  <c r="C83" i="2"/>
  <c r="D83" i="2" s="1" a="1"/>
  <c r="D83" i="2" s="1"/>
  <c r="C79" i="2"/>
  <c r="D79" i="2" s="1" a="1"/>
  <c r="D79" i="2" s="1"/>
  <c r="C75" i="2"/>
  <c r="D75" i="2" s="1" a="1"/>
  <c r="D75" i="2" s="1"/>
  <c r="C71" i="2"/>
  <c r="D71" i="2" s="1" a="1"/>
  <c r="D71" i="2" s="1"/>
  <c r="C67" i="2"/>
  <c r="D67" i="2" s="1" a="1"/>
  <c r="D67" i="2" s="1"/>
  <c r="C63" i="2"/>
  <c r="D63" i="2" s="1" a="1"/>
  <c r="D63" i="2" s="1"/>
  <c r="C59" i="2"/>
  <c r="D59" i="2" s="1" a="1"/>
  <c r="D59" i="2" s="1"/>
  <c r="C55" i="2"/>
  <c r="D55" i="2" s="1" a="1"/>
  <c r="D55" i="2" s="1"/>
  <c r="C51" i="2"/>
  <c r="D51" i="2" s="1" a="1"/>
  <c r="D51" i="2" s="1"/>
  <c r="C47" i="2"/>
  <c r="D47" i="2" s="1" a="1"/>
  <c r="D47" i="2" s="1"/>
  <c r="C43" i="2"/>
  <c r="D43" i="2" s="1" a="1"/>
  <c r="D43" i="2" s="1"/>
  <c r="C39" i="2"/>
  <c r="D39" i="2" s="1" a="1"/>
  <c r="D39" i="2" s="1"/>
  <c r="C35" i="2"/>
  <c r="D35" i="2" s="1" a="1"/>
  <c r="D35" i="2" s="1"/>
  <c r="C31" i="2"/>
  <c r="D31" i="2" s="1" a="1"/>
  <c r="D31" i="2" s="1"/>
  <c r="C27" i="2"/>
  <c r="D27" i="2" s="1" a="1"/>
  <c r="D27" i="2" s="1"/>
  <c r="C23" i="2"/>
  <c r="D23" i="2" s="1" a="1"/>
  <c r="D23" i="2" s="1"/>
  <c r="C19" i="2"/>
  <c r="D19" i="2" s="1" a="1"/>
  <c r="D19" i="2" s="1"/>
  <c r="C15" i="2"/>
  <c r="D15" i="2" s="1" a="1"/>
  <c r="D15" i="2" s="1"/>
  <c r="C13" i="2"/>
  <c r="D13" i="2" s="1" a="1"/>
  <c r="D13" i="2" s="1"/>
  <c r="C18" i="2"/>
  <c r="D18" i="2" s="1" a="1"/>
  <c r="D18" i="2" s="1"/>
  <c r="C29" i="2"/>
  <c r="D29" i="2" s="1" a="1"/>
  <c r="D29" i="2" s="1"/>
  <c r="C42" i="2"/>
  <c r="D42" i="2" s="1" a="1"/>
  <c r="D42" i="2" s="1"/>
  <c r="C58" i="2"/>
  <c r="D58" i="2" s="1" a="1"/>
  <c r="D58" i="2" s="1"/>
  <c r="C74" i="2"/>
  <c r="D74" i="2" s="1" a="1"/>
  <c r="D74" i="2" s="1"/>
  <c r="C90" i="2"/>
  <c r="D90" i="2" s="1" a="1"/>
  <c r="D90" i="2" s="1"/>
  <c r="C106" i="2"/>
  <c r="D106" i="2" s="1" a="1"/>
  <c r="D106" i="2" s="1"/>
  <c r="C122" i="2"/>
  <c r="D122" i="2" s="1" a="1"/>
  <c r="D122" i="2" s="1"/>
  <c r="C138" i="2"/>
  <c r="D138" i="2" s="1" a="1"/>
  <c r="D138" i="2" s="1"/>
  <c r="C154" i="2"/>
  <c r="D154" i="2" s="1" a="1"/>
  <c r="D154" i="2" s="1"/>
  <c r="C178" i="2"/>
  <c r="D178" i="2" s="1" a="1"/>
  <c r="D178" i="2" s="1"/>
  <c r="C202" i="2"/>
  <c r="D202" i="2" s="1" a="1"/>
  <c r="D202" i="2" s="1"/>
  <c r="C218" i="2"/>
  <c r="D218" i="2" s="1" a="1"/>
  <c r="D218" i="2" s="1"/>
  <c r="C250" i="2"/>
  <c r="D250" i="2" s="1" a="1"/>
  <c r="D250" i="2" s="1"/>
  <c r="C2" i="2"/>
  <c r="C6" i="2"/>
  <c r="D6" i="2" s="1" a="1"/>
  <c r="D6" i="2" s="1"/>
  <c r="C10" i="2"/>
  <c r="D10" i="2" s="1" a="1"/>
  <c r="D10" i="2" s="1"/>
  <c r="C14" i="2"/>
  <c r="D14" i="2" s="1" a="1"/>
  <c r="D14" i="2" s="1"/>
  <c r="C20" i="2"/>
  <c r="D20" i="2" s="1" a="1"/>
  <c r="D20" i="2" s="1"/>
  <c r="C25" i="2"/>
  <c r="D25" i="2" s="1" a="1"/>
  <c r="D25" i="2" s="1"/>
  <c r="C30" i="2"/>
  <c r="D30" i="2" s="1" a="1"/>
  <c r="D30" i="2" s="1"/>
  <c r="C37" i="2"/>
  <c r="D37" i="2" s="1" a="1"/>
  <c r="D37" i="2" s="1"/>
  <c r="C45" i="2"/>
  <c r="D45" i="2" s="1" a="1"/>
  <c r="D45" i="2" s="1"/>
  <c r="C53" i="2"/>
  <c r="D53" i="2" s="1" a="1"/>
  <c r="D53" i="2" s="1"/>
  <c r="C61" i="2"/>
  <c r="D61" i="2" s="1" a="1"/>
  <c r="D61" i="2" s="1"/>
  <c r="C69" i="2"/>
  <c r="D69" i="2" s="1" a="1"/>
  <c r="D69" i="2" s="1"/>
  <c r="C77" i="2"/>
  <c r="D77" i="2" s="1" a="1"/>
  <c r="D77" i="2" s="1"/>
  <c r="C85" i="2"/>
  <c r="D85" i="2" s="1" a="1"/>
  <c r="D85" i="2" s="1"/>
  <c r="C93" i="2"/>
  <c r="D93" i="2" s="1" a="1"/>
  <c r="D93" i="2" s="1"/>
  <c r="C101" i="2"/>
  <c r="D101" i="2" s="1" a="1"/>
  <c r="D101" i="2" s="1"/>
  <c r="C109" i="2"/>
  <c r="D109" i="2" s="1" a="1"/>
  <c r="D109" i="2" s="1"/>
  <c r="C117" i="2"/>
  <c r="D117" i="2" s="1" a="1"/>
  <c r="D117" i="2" s="1"/>
  <c r="C125" i="2"/>
  <c r="D125" i="2" s="1" a="1"/>
  <c r="D125" i="2" s="1"/>
  <c r="C133" i="2"/>
  <c r="D133" i="2" s="1" a="1"/>
  <c r="D133" i="2" s="1"/>
  <c r="C141" i="2"/>
  <c r="D141" i="2" s="1" a="1"/>
  <c r="D141" i="2" s="1"/>
  <c r="C149" i="2"/>
  <c r="D149" i="2" s="1" a="1"/>
  <c r="D149" i="2" s="1"/>
  <c r="C157" i="2"/>
  <c r="D157" i="2" s="1" a="1"/>
  <c r="D157" i="2" s="1"/>
  <c r="C165" i="2"/>
  <c r="D165" i="2" s="1" a="1"/>
  <c r="D165" i="2" s="1"/>
  <c r="C173" i="2"/>
  <c r="D173" i="2" s="1" a="1"/>
  <c r="D173" i="2" s="1"/>
  <c r="C181" i="2"/>
  <c r="D181" i="2" s="1" a="1"/>
  <c r="D181" i="2" s="1"/>
  <c r="C193" i="2"/>
  <c r="D193" i="2" s="1" a="1"/>
  <c r="D193" i="2" s="1"/>
  <c r="C209" i="2"/>
  <c r="D209" i="2" s="1" a="1"/>
  <c r="D209" i="2" s="1"/>
  <c r="C225" i="2"/>
  <c r="D225" i="2" s="1" a="1"/>
  <c r="D225" i="2" s="1"/>
  <c r="C241" i="2"/>
  <c r="D241" i="2" s="1" a="1"/>
  <c r="D241" i="2" s="1"/>
  <c r="C257" i="2"/>
  <c r="D257" i="2" s="1" a="1"/>
  <c r="D257" i="2" s="1"/>
  <c r="C5" i="2"/>
  <c r="D5" i="2" s="1" a="1"/>
  <c r="D5" i="2" s="1"/>
  <c r="C9" i="2"/>
  <c r="D9" i="2" s="1" a="1"/>
  <c r="D9" i="2" s="1"/>
  <c r="C24" i="2"/>
  <c r="D24" i="2" s="1" a="1"/>
  <c r="D24" i="2" s="1"/>
  <c r="C34" i="2"/>
  <c r="D34" i="2" s="1" a="1"/>
  <c r="D34" i="2" s="1"/>
  <c r="C50" i="2"/>
  <c r="D50" i="2" s="1" a="1"/>
  <c r="D50" i="2" s="1"/>
  <c r="C66" i="2"/>
  <c r="D66" i="2" s="1" a="1"/>
  <c r="D66" i="2" s="1"/>
  <c r="C82" i="2"/>
  <c r="D82" i="2" s="1" a="1"/>
  <c r="D82" i="2" s="1"/>
  <c r="C98" i="2"/>
  <c r="D98" i="2" s="1" a="1"/>
  <c r="D98" i="2" s="1"/>
  <c r="C114" i="2"/>
  <c r="D114" i="2" s="1" a="1"/>
  <c r="D114" i="2" s="1"/>
  <c r="C130" i="2"/>
  <c r="D130" i="2" s="1" a="1"/>
  <c r="D130" i="2" s="1"/>
  <c r="C146" i="2"/>
  <c r="D146" i="2" s="1" a="1"/>
  <c r="D146" i="2" s="1"/>
  <c r="C162" i="2"/>
  <c r="D162" i="2" s="1" a="1"/>
  <c r="D162" i="2" s="1"/>
  <c r="C170" i="2"/>
  <c r="D170" i="2" s="1" a="1"/>
  <c r="D170" i="2" s="1"/>
  <c r="C187" i="2"/>
  <c r="D187" i="2" s="1" a="1"/>
  <c r="D187" i="2" s="1"/>
  <c r="C234" i="2"/>
  <c r="D234" i="2" s="1" a="1"/>
  <c r="D234" i="2" s="1"/>
  <c r="C3" i="2"/>
  <c r="D3" i="2" s="1" a="1"/>
  <c r="D3" i="2" s="1"/>
  <c r="C7" i="2"/>
  <c r="D7" i="2" s="1" a="1"/>
  <c r="D7" i="2" s="1"/>
  <c r="C11" i="2"/>
  <c r="D11" i="2" s="1" a="1"/>
  <c r="D11" i="2" s="1"/>
  <c r="C16" i="2"/>
  <c r="D16" i="2" s="1" a="1"/>
  <c r="D16" i="2" s="1"/>
  <c r="C21" i="2"/>
  <c r="D21" i="2" s="1" a="1"/>
  <c r="D21" i="2" s="1"/>
  <c r="C26" i="2"/>
  <c r="D26" i="2" s="1" a="1"/>
  <c r="D26" i="2" s="1"/>
  <c r="C32" i="2"/>
  <c r="D32" i="2" s="1" a="1"/>
  <c r="D32" i="2" s="1"/>
  <c r="C38" i="2"/>
  <c r="D38" i="2" s="1" a="1"/>
  <c r="D38" i="2" s="1"/>
  <c r="C46" i="2"/>
  <c r="D46" i="2" s="1" a="1"/>
  <c r="D46" i="2" s="1"/>
  <c r="C54" i="2"/>
  <c r="D54" i="2" s="1" a="1"/>
  <c r="D54" i="2" s="1"/>
  <c r="C62" i="2"/>
  <c r="D62" i="2" s="1" a="1"/>
  <c r="D62" i="2" s="1"/>
  <c r="C70" i="2"/>
  <c r="D70" i="2" s="1" a="1"/>
  <c r="D70" i="2" s="1"/>
  <c r="C78" i="2"/>
  <c r="D78" i="2" s="1" a="1"/>
  <c r="D78" i="2" s="1"/>
  <c r="C86" i="2"/>
  <c r="D86" i="2" s="1" a="1"/>
  <c r="D86" i="2" s="1"/>
  <c r="C94" i="2"/>
  <c r="D94" i="2" s="1" a="1"/>
  <c r="D94" i="2" s="1"/>
  <c r="C102" i="2"/>
  <c r="D102" i="2" s="1" a="1"/>
  <c r="D102" i="2" s="1"/>
  <c r="C110" i="2"/>
  <c r="D110" i="2" s="1" a="1"/>
  <c r="D110" i="2" s="1"/>
  <c r="C118" i="2"/>
  <c r="D118" i="2" s="1" a="1"/>
  <c r="D118" i="2" s="1"/>
  <c r="C126" i="2"/>
  <c r="D126" i="2" s="1" a="1"/>
  <c r="D126" i="2" s="1"/>
  <c r="C134" i="2"/>
  <c r="D134" i="2" s="1" a="1"/>
  <c r="D134" i="2" s="1"/>
  <c r="C142" i="2"/>
  <c r="D142" i="2" s="1" a="1"/>
  <c r="D142" i="2" s="1"/>
  <c r="C150" i="2"/>
  <c r="D150" i="2" s="1" a="1"/>
  <c r="D150" i="2" s="1"/>
  <c r="C158" i="2"/>
  <c r="D158" i="2" s="1" a="1"/>
  <c r="D158" i="2" s="1"/>
  <c r="C166" i="2"/>
  <c r="D166" i="2" s="1" a="1"/>
  <c r="D166" i="2" s="1"/>
  <c r="C174" i="2"/>
  <c r="D174" i="2" s="1" a="1"/>
  <c r="D174" i="2" s="1"/>
  <c r="C182" i="2"/>
  <c r="D182" i="2" s="1" a="1"/>
  <c r="D182" i="2" s="1"/>
  <c r="C194" i="2"/>
  <c r="D194" i="2" s="1" a="1"/>
  <c r="D194" i="2" s="1"/>
  <c r="C210" i="2"/>
  <c r="D210" i="2" s="1" a="1"/>
  <c r="D210" i="2" s="1"/>
  <c r="C226" i="2"/>
  <c r="D226" i="2" s="1" a="1"/>
  <c r="D226" i="2" s="1"/>
  <c r="C242" i="2"/>
  <c r="D242" i="2" s="1" a="1"/>
  <c r="D242" i="2" s="1"/>
  <c r="C258" i="2"/>
  <c r="D258" i="2" s="1" a="1"/>
  <c r="D258" i="2" s="1"/>
  <c r="C253" i="11" l="1"/>
  <c r="H253" i="11" s="1"/>
  <c r="I253" i="11" s="1"/>
  <c r="C45" i="11"/>
  <c r="H45" i="11" s="1"/>
  <c r="I45" i="11" s="1"/>
  <c r="C84" i="11"/>
  <c r="H84" i="11" s="1"/>
  <c r="I84" i="11" s="1"/>
  <c r="C164" i="11"/>
  <c r="H164" i="11" s="1"/>
  <c r="I164" i="11" s="1"/>
  <c r="C38" i="11"/>
  <c r="H38" i="11" s="1"/>
  <c r="I38" i="11" s="1"/>
  <c r="C57" i="11"/>
  <c r="H57" i="11" s="1"/>
  <c r="I57" i="11" s="1"/>
  <c r="C237" i="11"/>
  <c r="H237" i="11" s="1"/>
  <c r="I237" i="11" s="1"/>
  <c r="C202" i="11"/>
  <c r="H202" i="11" s="1"/>
  <c r="I202" i="11" s="1"/>
  <c r="C75" i="11"/>
  <c r="H75" i="11" s="1"/>
  <c r="I75" i="11" s="1"/>
  <c r="C158" i="11"/>
  <c r="H158" i="11" s="1"/>
  <c r="I158" i="11" s="1"/>
  <c r="C211" i="11"/>
  <c r="H211" i="11" s="1"/>
  <c r="I211" i="11" s="1"/>
  <c r="C187" i="11"/>
  <c r="H187" i="11" s="1"/>
  <c r="I187" i="11" s="1"/>
  <c r="C64" i="11"/>
  <c r="H64" i="11" s="1"/>
  <c r="I64" i="11" s="1"/>
  <c r="C182" i="11"/>
  <c r="H182" i="11" s="1"/>
  <c r="I182" i="11" s="1"/>
  <c r="C192" i="11"/>
  <c r="H192" i="11" s="1"/>
  <c r="I192" i="11" s="1"/>
  <c r="C14" i="11"/>
  <c r="H14" i="11" s="1"/>
  <c r="I14" i="11" s="1"/>
  <c r="C216" i="11"/>
  <c r="H216" i="11" s="1"/>
  <c r="I216" i="11" s="1"/>
  <c r="C48" i="11"/>
  <c r="H48" i="11" s="1"/>
  <c r="I48" i="11" s="1"/>
  <c r="C263" i="11"/>
  <c r="H263" i="11" s="1"/>
  <c r="I263" i="11" s="1"/>
  <c r="C74" i="11"/>
  <c r="H74" i="11" s="1"/>
  <c r="I74" i="11" s="1"/>
  <c r="C12" i="11"/>
  <c r="H12" i="11" s="1"/>
  <c r="I12" i="11" s="1"/>
  <c r="C103" i="11"/>
  <c r="H103" i="11" s="1"/>
  <c r="I103" i="11" s="1"/>
  <c r="C217" i="11"/>
  <c r="H217" i="11" s="1"/>
  <c r="I217" i="11" s="1"/>
  <c r="C123" i="11"/>
  <c r="H123" i="11" s="1"/>
  <c r="I123" i="11" s="1"/>
  <c r="C264" i="11"/>
  <c r="H264" i="11" s="1"/>
  <c r="I264" i="11" s="1"/>
  <c r="C247" i="11"/>
  <c r="H247" i="11" s="1"/>
  <c r="I247" i="11" s="1"/>
  <c r="C234" i="11"/>
  <c r="H234" i="11" s="1"/>
  <c r="I234" i="11" s="1"/>
  <c r="C240" i="11"/>
  <c r="H240" i="11" s="1"/>
  <c r="I240" i="11" s="1"/>
  <c r="C144" i="11"/>
  <c r="H144" i="11" s="1"/>
  <c r="I144" i="11" s="1"/>
  <c r="C124" i="11"/>
  <c r="H124" i="11" s="1"/>
  <c r="I124" i="11" s="1"/>
  <c r="C72" i="11"/>
  <c r="H72" i="11" s="1"/>
  <c r="I72" i="11" s="1"/>
  <c r="C69" i="11"/>
  <c r="H69" i="11" s="1"/>
  <c r="I69" i="11" s="1"/>
  <c r="C37" i="11"/>
  <c r="H37" i="11" s="1"/>
  <c r="I37" i="11" s="1"/>
  <c r="C42" i="11"/>
  <c r="H42" i="11" s="1"/>
  <c r="I42" i="11" s="1"/>
  <c r="C31" i="11"/>
  <c r="H31" i="11" s="1"/>
  <c r="I31" i="11" s="1"/>
  <c r="C10" i="11"/>
  <c r="H10" i="11" s="1"/>
  <c r="I10" i="11" s="1"/>
  <c r="C213" i="11"/>
  <c r="H213" i="11" s="1"/>
  <c r="I213" i="11" s="1"/>
  <c r="C22" i="11"/>
  <c r="H22" i="11" s="1"/>
  <c r="I22" i="11" s="1"/>
  <c r="C232" i="11"/>
  <c r="H232" i="11" s="1"/>
  <c r="I232" i="11" s="1"/>
  <c r="C102" i="11"/>
  <c r="H102" i="11" s="1"/>
  <c r="I102" i="11" s="1"/>
  <c r="C180" i="11"/>
  <c r="H180" i="11" s="1"/>
  <c r="I180" i="11" s="1"/>
  <c r="C155" i="11"/>
  <c r="H155" i="11" s="1"/>
  <c r="I155" i="11" s="1"/>
  <c r="C200" i="11"/>
  <c r="H200" i="11" s="1"/>
  <c r="I200" i="11" s="1"/>
  <c r="C161" i="11"/>
  <c r="H161" i="11" s="1"/>
  <c r="I161" i="11" s="1"/>
  <c r="C27" i="11"/>
  <c r="H27" i="11" s="1"/>
  <c r="I27" i="11" s="1"/>
  <c r="C83" i="11"/>
  <c r="H83" i="11" s="1"/>
  <c r="I83" i="11" s="1"/>
  <c r="C197" i="11"/>
  <c r="H197" i="11" s="1"/>
  <c r="I197" i="11" s="1"/>
  <c r="C108" i="11"/>
  <c r="H108" i="11" s="1"/>
  <c r="I108" i="11" s="1"/>
  <c r="C219" i="11"/>
  <c r="H219" i="11" s="1"/>
  <c r="I219" i="11" s="1"/>
  <c r="C236" i="11"/>
  <c r="H236" i="11" s="1"/>
  <c r="I236" i="11" s="1"/>
  <c r="C148" i="11"/>
  <c r="H148" i="11" s="1"/>
  <c r="I148" i="11" s="1"/>
  <c r="C185" i="11"/>
  <c r="H185" i="11" s="1"/>
  <c r="I185" i="11" s="1"/>
  <c r="C88" i="11"/>
  <c r="H88" i="11" s="1"/>
  <c r="I88" i="11" s="1"/>
  <c r="C201" i="11"/>
  <c r="H201" i="11" s="1"/>
  <c r="I201" i="11" s="1"/>
  <c r="C15" i="11"/>
  <c r="H15" i="11" s="1"/>
  <c r="I15" i="11" s="1"/>
  <c r="C126" i="11"/>
  <c r="H126" i="11" s="1"/>
  <c r="I126" i="11" s="1"/>
  <c r="C268" i="11"/>
  <c r="H268" i="11" s="1"/>
  <c r="I268" i="11" s="1"/>
  <c r="C52" i="11"/>
  <c r="H52" i="11" s="1"/>
  <c r="I52" i="11" s="1"/>
  <c r="C256" i="11"/>
  <c r="H256" i="11" s="1"/>
  <c r="I256" i="11" s="1"/>
  <c r="C235" i="11"/>
  <c r="H235" i="11" s="1"/>
  <c r="I235" i="11" s="1"/>
  <c r="C55" i="11"/>
  <c r="H55" i="11" s="1"/>
  <c r="I55" i="11" s="1"/>
  <c r="C19" i="11"/>
  <c r="H19" i="11" s="1"/>
  <c r="I19" i="11" s="1"/>
  <c r="C110" i="11"/>
  <c r="H110" i="11" s="1"/>
  <c r="I110" i="11" s="1"/>
  <c r="C43" i="11"/>
  <c r="H43" i="11" s="1"/>
  <c r="I43" i="11" s="1"/>
  <c r="C170" i="11"/>
  <c r="H170" i="11" s="1"/>
  <c r="I170" i="11" s="1"/>
  <c r="C151" i="11"/>
  <c r="H151" i="11" s="1"/>
  <c r="I151" i="11" s="1"/>
  <c r="C114" i="11"/>
  <c r="H114" i="11" s="1"/>
  <c r="I114" i="11" s="1"/>
  <c r="C89" i="11"/>
  <c r="H89" i="11" s="1"/>
  <c r="I89" i="11" s="1"/>
  <c r="C29" i="11"/>
  <c r="H29" i="11" s="1"/>
  <c r="I29" i="11" s="1"/>
  <c r="C169" i="11"/>
  <c r="H169" i="11" s="1"/>
  <c r="I169" i="11" s="1"/>
  <c r="C159" i="11"/>
  <c r="H159" i="11" s="1"/>
  <c r="I159" i="11" s="1"/>
  <c r="C125" i="11"/>
  <c r="H125" i="11" s="1"/>
  <c r="I125" i="11" s="1"/>
  <c r="C106" i="11"/>
  <c r="H106" i="11" s="1"/>
  <c r="I106" i="11" s="1"/>
  <c r="C30" i="11"/>
  <c r="H30" i="11" s="1"/>
  <c r="I30" i="11" s="1"/>
  <c r="C157" i="11"/>
  <c r="H157" i="11" s="1"/>
  <c r="I157" i="11" s="1"/>
  <c r="C252" i="11"/>
  <c r="H252" i="11" s="1"/>
  <c r="I252" i="11" s="1"/>
  <c r="C229" i="11"/>
  <c r="H229" i="11" s="1"/>
  <c r="I229" i="11" s="1"/>
  <c r="C109" i="11"/>
  <c r="H109" i="11" s="1"/>
  <c r="I109" i="11" s="1"/>
  <c r="C97" i="11"/>
  <c r="H97" i="11" s="1"/>
  <c r="I97" i="11" s="1"/>
  <c r="C188" i="11"/>
  <c r="H188" i="11" s="1"/>
  <c r="I188" i="11" s="1"/>
  <c r="C70" i="11"/>
  <c r="H70" i="11" s="1"/>
  <c r="I70" i="11" s="1"/>
  <c r="C21" i="11"/>
  <c r="H21" i="11" s="1"/>
  <c r="I21" i="11" s="1"/>
  <c r="C47" i="11"/>
  <c r="H47" i="11" s="1"/>
  <c r="I47" i="11" s="1"/>
  <c r="C96" i="11"/>
  <c r="H96" i="11" s="1"/>
  <c r="I96" i="11" s="1"/>
  <c r="C174" i="11"/>
  <c r="H174" i="11" s="1"/>
  <c r="I174" i="11" s="1"/>
  <c r="C62" i="11"/>
  <c r="H62" i="11" s="1"/>
  <c r="I62" i="11" s="1"/>
  <c r="C168" i="11"/>
  <c r="H168" i="11" s="1"/>
  <c r="I168" i="11" s="1"/>
  <c r="C71" i="11"/>
  <c r="H71" i="11" s="1"/>
  <c r="I71" i="11" s="1"/>
  <c r="C76" i="11"/>
  <c r="H76" i="11" s="1"/>
  <c r="I76" i="11" s="1"/>
  <c r="C34" i="11"/>
  <c r="H34" i="11" s="1"/>
  <c r="I34" i="11" s="1"/>
  <c r="C90" i="11"/>
  <c r="H90" i="11" s="1"/>
  <c r="I90" i="11" s="1"/>
  <c r="C40" i="11"/>
  <c r="H40" i="11" s="1"/>
  <c r="I40" i="11" s="1"/>
  <c r="C204" i="11"/>
  <c r="H204" i="11" s="1"/>
  <c r="I204" i="11" s="1"/>
  <c r="C212" i="11"/>
  <c r="H212" i="11" s="1"/>
  <c r="I212" i="11" s="1"/>
  <c r="C115" i="11"/>
  <c r="H115" i="11" s="1"/>
  <c r="I115" i="11" s="1"/>
  <c r="C231" i="11"/>
  <c r="H231" i="11" s="1"/>
  <c r="I231" i="11" s="1"/>
  <c r="C238" i="11"/>
  <c r="H238" i="11" s="1"/>
  <c r="I238" i="11" s="1"/>
  <c r="C142" i="11"/>
  <c r="H142" i="11" s="1"/>
  <c r="I142" i="11" s="1"/>
  <c r="C152" i="11"/>
  <c r="H152" i="11" s="1"/>
  <c r="I152" i="11" s="1"/>
  <c r="C177" i="11"/>
  <c r="H177" i="11" s="1"/>
  <c r="I177" i="11" s="1"/>
  <c r="C77" i="11"/>
  <c r="H77" i="11" s="1"/>
  <c r="I77" i="11" s="1"/>
  <c r="C189" i="11"/>
  <c r="H189" i="11" s="1"/>
  <c r="I189" i="11" s="1"/>
  <c r="C91" i="11"/>
  <c r="H91" i="11" s="1"/>
  <c r="I91" i="11" s="1"/>
  <c r="C41" i="11"/>
  <c r="H41" i="11" s="1"/>
  <c r="I41" i="11" s="1"/>
  <c r="C205" i="11"/>
  <c r="H205" i="11" s="1"/>
  <c r="I205" i="11" s="1"/>
  <c r="C46" i="11"/>
  <c r="H46" i="11" s="1"/>
  <c r="I46" i="11" s="1"/>
  <c r="C116" i="11"/>
  <c r="H116" i="11" s="1"/>
  <c r="I116" i="11" s="1"/>
  <c r="C120" i="11"/>
  <c r="H120" i="11" s="1"/>
  <c r="I120" i="11" s="1"/>
  <c r="C132" i="11"/>
  <c r="H132" i="11" s="1"/>
  <c r="I132" i="11" s="1"/>
  <c r="C53" i="11"/>
  <c r="H53" i="11" s="1"/>
  <c r="I53" i="11" s="1"/>
  <c r="C127" i="11"/>
  <c r="H127" i="11" s="1"/>
  <c r="I127" i="11" s="1"/>
  <c r="C49" i="11"/>
  <c r="H49" i="11" s="1"/>
  <c r="I49" i="11" s="1"/>
  <c r="C251" i="11"/>
  <c r="H251" i="11" s="1"/>
  <c r="I251" i="11" s="1"/>
  <c r="C259" i="11"/>
  <c r="H259" i="11" s="1"/>
  <c r="I259" i="11" s="1"/>
  <c r="C149" i="11"/>
  <c r="H149" i="11" s="1"/>
  <c r="I149" i="11" s="1"/>
  <c r="C128" i="11"/>
  <c r="H128" i="11" s="1"/>
  <c r="I128" i="11" s="1"/>
  <c r="C136" i="11"/>
  <c r="H136" i="11" s="1"/>
  <c r="I136" i="11" s="1"/>
  <c r="C140" i="11"/>
  <c r="H140" i="11" s="1"/>
  <c r="I140" i="11" s="1"/>
  <c r="C145" i="11"/>
  <c r="H145" i="11" s="1"/>
  <c r="I145" i="11" s="1"/>
  <c r="C150" i="11"/>
  <c r="H150" i="11" s="1"/>
  <c r="I150" i="11" s="1"/>
  <c r="C104" i="11"/>
  <c r="H104" i="11" s="1"/>
  <c r="I104" i="11" s="1"/>
  <c r="C61" i="11"/>
  <c r="H61" i="11" s="1"/>
  <c r="I61" i="11" s="1"/>
  <c r="C99" i="11"/>
  <c r="H99" i="11" s="1"/>
  <c r="I99" i="11" s="1"/>
  <c r="C60" i="11"/>
  <c r="H60" i="11" s="1"/>
  <c r="I60" i="11" s="1"/>
  <c r="C196" i="11"/>
  <c r="H196" i="11" s="1"/>
  <c r="I196" i="11" s="1"/>
  <c r="C133" i="11"/>
  <c r="H133" i="11" s="1"/>
  <c r="I133" i="11" s="1"/>
  <c r="C206" i="11"/>
  <c r="H206" i="11" s="1"/>
  <c r="I206" i="11" s="1"/>
  <c r="C230" i="11"/>
  <c r="H230" i="11" s="1"/>
  <c r="I230" i="11" s="1"/>
  <c r="C98" i="11"/>
  <c r="H98" i="11" s="1"/>
  <c r="I98" i="11" s="1"/>
  <c r="C176" i="11"/>
  <c r="H176" i="11" s="1"/>
  <c r="I176" i="11" s="1"/>
  <c r="C153" i="11"/>
  <c r="H153" i="11" s="1"/>
  <c r="I153" i="11" s="1"/>
  <c r="C221" i="11"/>
  <c r="H221" i="11" s="1"/>
  <c r="I221" i="11" s="1"/>
  <c r="C67" i="11"/>
  <c r="H67" i="11" s="1"/>
  <c r="I67" i="11" s="1"/>
  <c r="C220" i="11"/>
  <c r="H220" i="11" s="1"/>
  <c r="I220" i="11" s="1"/>
  <c r="C36" i="11"/>
  <c r="H36" i="11" s="1"/>
  <c r="I36" i="11" s="1"/>
  <c r="C24" i="11"/>
  <c r="H24" i="11" s="1"/>
  <c r="I24" i="11" s="1"/>
  <c r="C250" i="11"/>
  <c r="H250" i="11" s="1"/>
  <c r="I250" i="11" s="1"/>
  <c r="C163" i="11"/>
  <c r="H163" i="11" s="1"/>
  <c r="I163" i="11" s="1"/>
  <c r="C25" i="11"/>
  <c r="H25" i="11" s="1"/>
  <c r="I25" i="11" s="1"/>
  <c r="C82" i="11"/>
  <c r="H82" i="11" s="1"/>
  <c r="I82" i="11" s="1"/>
  <c r="C194" i="11"/>
  <c r="H194" i="11" s="1"/>
  <c r="I194" i="11" s="1"/>
  <c r="C210" i="11"/>
  <c r="H210" i="11" s="1"/>
  <c r="I210" i="11" s="1"/>
  <c r="C225" i="11"/>
  <c r="H225" i="11" s="1"/>
  <c r="I225" i="11" s="1"/>
  <c r="C50" i="11"/>
  <c r="H50" i="11" s="1"/>
  <c r="I50" i="11" s="1"/>
  <c r="C26" i="11"/>
  <c r="H26" i="11" s="1"/>
  <c r="I26" i="11" s="1"/>
  <c r="C32" i="11"/>
  <c r="H32" i="11" s="1"/>
  <c r="I32" i="11" s="1"/>
  <c r="C195" i="11"/>
  <c r="H195" i="11" s="1"/>
  <c r="I195" i="11" s="1"/>
  <c r="C107" i="11"/>
  <c r="H107" i="11" s="1"/>
  <c r="I107" i="11" s="1"/>
  <c r="C226" i="11"/>
  <c r="H226" i="11" s="1"/>
  <c r="I226" i="11" s="1"/>
  <c r="C51" i="11"/>
  <c r="H51" i="11" s="1"/>
  <c r="I51" i="11" s="1"/>
  <c r="C239" i="11"/>
  <c r="H239" i="11" s="1"/>
  <c r="I239" i="11" s="1"/>
  <c r="C143" i="11"/>
  <c r="H143" i="11" s="1"/>
  <c r="I143" i="11" s="1"/>
  <c r="C265" i="11"/>
  <c r="H265" i="11" s="1"/>
  <c r="I265" i="11" s="1"/>
  <c r="C248" i="11"/>
  <c r="H248" i="11" s="1"/>
  <c r="I248" i="11" s="1"/>
  <c r="C146" i="11"/>
  <c r="H146" i="11" s="1"/>
  <c r="I146" i="11" s="1"/>
  <c r="C183" i="11"/>
  <c r="H183" i="11" s="1"/>
  <c r="I183" i="11" s="1"/>
  <c r="C17" i="11"/>
  <c r="H17" i="11" s="1"/>
  <c r="I17" i="11" s="1"/>
  <c r="C227" i="11"/>
  <c r="H227" i="11" s="1"/>
  <c r="I227" i="11" s="1"/>
  <c r="C16" i="11"/>
  <c r="H16" i="11" s="1"/>
  <c r="I16" i="11" s="1"/>
  <c r="C245" i="11"/>
  <c r="H245" i="11" s="1"/>
  <c r="I245" i="11" s="1"/>
  <c r="C224" i="11"/>
  <c r="H224" i="11" s="1"/>
  <c r="I224" i="11" s="1"/>
  <c r="C95" i="11"/>
  <c r="H95" i="11" s="1"/>
  <c r="I95" i="11" s="1"/>
  <c r="C173" i="11"/>
  <c r="H173" i="11" s="1"/>
  <c r="I173" i="11" s="1"/>
  <c r="C54" i="11"/>
  <c r="H54" i="11" s="1"/>
  <c r="I54" i="11" s="1"/>
  <c r="C86" i="11"/>
  <c r="H86" i="11" s="1"/>
  <c r="I86" i="11" s="1"/>
  <c r="C260" i="11"/>
  <c r="H260" i="11" s="1"/>
  <c r="I260" i="11" s="1"/>
  <c r="C112" i="11"/>
  <c r="H112" i="11" s="1"/>
  <c r="I112" i="11" s="1"/>
  <c r="C191" i="11"/>
  <c r="H191" i="11" s="1"/>
  <c r="I191" i="11" s="1"/>
  <c r="C23" i="11"/>
  <c r="H23" i="11" s="1"/>
  <c r="I23" i="11" s="1"/>
  <c r="C241" i="11"/>
  <c r="H241" i="11" s="1"/>
  <c r="I241" i="11" s="1"/>
  <c r="C28" i="11"/>
  <c r="H28" i="11" s="1"/>
  <c r="I28" i="11" s="1"/>
  <c r="C166" i="11"/>
  <c r="H166" i="11" s="1"/>
  <c r="I166" i="11" s="1"/>
  <c r="C184" i="11"/>
  <c r="H184" i="11" s="1"/>
  <c r="I184" i="11" s="1"/>
  <c r="C35" i="11"/>
  <c r="H35" i="11" s="1"/>
  <c r="I35" i="11" s="1"/>
  <c r="C105" i="11"/>
  <c r="H105" i="11" s="1"/>
  <c r="I105" i="11" s="1"/>
  <c r="C119" i="11"/>
  <c r="H119" i="11" s="1"/>
  <c r="I119" i="11" s="1"/>
  <c r="C138" i="11"/>
  <c r="H138" i="11" s="1"/>
  <c r="I138" i="11" s="1"/>
  <c r="C175" i="11"/>
  <c r="H175" i="11" s="1"/>
  <c r="I175" i="11" s="1"/>
  <c r="C33" i="11"/>
  <c r="H33" i="11" s="1"/>
  <c r="I33" i="11" s="1"/>
  <c r="C39" i="11"/>
  <c r="H39" i="11" s="1"/>
  <c r="I39" i="11" s="1"/>
  <c r="C44" i="11"/>
  <c r="H44" i="11" s="1"/>
  <c r="I44" i="11" s="1"/>
  <c r="C228" i="11"/>
  <c r="H228" i="11" s="1"/>
  <c r="I228" i="11" s="1"/>
  <c r="C139" i="11"/>
  <c r="H139" i="11" s="1"/>
  <c r="I139" i="11" s="1"/>
  <c r="C134" i="11"/>
  <c r="H134" i="11" s="1"/>
  <c r="I134" i="11" s="1"/>
  <c r="C267" i="11"/>
  <c r="H267" i="11" s="1"/>
  <c r="I267" i="11" s="1"/>
  <c r="C242" i="11"/>
  <c r="H242" i="11" s="1"/>
  <c r="I242" i="11" s="1"/>
  <c r="C137" i="11"/>
  <c r="H137" i="11" s="1"/>
  <c r="I137" i="11" s="1"/>
  <c r="C113" i="11"/>
  <c r="H113" i="11" s="1"/>
  <c r="I113" i="11" s="1"/>
  <c r="C167" i="11"/>
  <c r="H167" i="11" s="1"/>
  <c r="I167" i="11" s="1"/>
  <c r="C165" i="11"/>
  <c r="H165" i="11" s="1"/>
  <c r="I165" i="11" s="1"/>
  <c r="C20" i="11"/>
  <c r="H20" i="11" s="1"/>
  <c r="I20" i="11" s="1"/>
  <c r="C129" i="11"/>
  <c r="H129" i="11" s="1"/>
  <c r="I129" i="11" s="1"/>
  <c r="C203" i="11"/>
  <c r="H203" i="11" s="1"/>
  <c r="I203" i="11" s="1"/>
  <c r="C56" i="11"/>
  <c r="H56" i="11" s="1"/>
  <c r="I56" i="11" s="1"/>
  <c r="C233" i="11"/>
  <c r="H233" i="11" s="1"/>
  <c r="I233" i="11" s="1"/>
  <c r="C215" i="11"/>
  <c r="H215" i="11" s="1"/>
  <c r="I215" i="11" s="1"/>
  <c r="C199" i="11"/>
  <c r="H199" i="11" s="1"/>
  <c r="I199" i="11" s="1"/>
  <c r="C87" i="11"/>
  <c r="H87" i="11" s="1"/>
  <c r="I87" i="11" s="1"/>
  <c r="C181" i="11"/>
  <c r="H181" i="11" s="1"/>
  <c r="I181" i="11" s="1"/>
  <c r="C65" i="11"/>
  <c r="H65" i="11" s="1"/>
  <c r="I65" i="11" s="1"/>
  <c r="C156" i="11"/>
  <c r="H156" i="11" s="1"/>
  <c r="I156" i="11" s="1"/>
  <c r="C118" i="11"/>
  <c r="H118" i="11" s="1"/>
  <c r="I118" i="11" s="1"/>
  <c r="C198" i="11"/>
  <c r="H198" i="11" s="1"/>
  <c r="I198" i="11" s="1"/>
  <c r="C178" i="11"/>
  <c r="H178" i="11" s="1"/>
  <c r="I178" i="11" s="1"/>
  <c r="C154" i="11"/>
  <c r="H154" i="11" s="1"/>
  <c r="I154" i="11" s="1"/>
  <c r="C244" i="11"/>
  <c r="H244" i="11" s="1"/>
  <c r="I244" i="11" s="1"/>
  <c r="C223" i="11"/>
  <c r="H223" i="11" s="1"/>
  <c r="I223" i="11" s="1"/>
  <c r="C209" i="11"/>
  <c r="H209" i="11" s="1"/>
  <c r="I209" i="11" s="1"/>
  <c r="C94" i="11"/>
  <c r="H94" i="11" s="1"/>
  <c r="I94" i="11" s="1"/>
  <c r="C81" i="11"/>
  <c r="H81" i="11" s="1"/>
  <c r="I81" i="11" s="1"/>
  <c r="C172" i="11"/>
  <c r="H172" i="11" s="1"/>
  <c r="I172" i="11" s="1"/>
  <c r="C162" i="11"/>
  <c r="H162" i="11" s="1"/>
  <c r="I162" i="11" s="1"/>
  <c r="C266" i="11"/>
  <c r="H266" i="11" s="1"/>
  <c r="I266" i="11" s="1"/>
  <c r="C218" i="11"/>
  <c r="H218" i="11" s="1"/>
  <c r="I218" i="11" s="1"/>
  <c r="C193" i="11"/>
  <c r="H193" i="11" s="1"/>
  <c r="I193" i="11" s="1"/>
  <c r="C66" i="11"/>
  <c r="H66" i="11" s="1"/>
  <c r="I66" i="11" s="1"/>
  <c r="C63" i="11"/>
  <c r="H63" i="11" s="1"/>
  <c r="I63" i="11" s="1"/>
  <c r="C68" i="11"/>
  <c r="H68" i="11" s="1"/>
  <c r="I68" i="11" s="1"/>
  <c r="C179" i="11"/>
  <c r="H179" i="11" s="1"/>
  <c r="I179" i="11" s="1"/>
  <c r="C79" i="11"/>
  <c r="H79" i="11" s="1"/>
  <c r="I79" i="11" s="1"/>
  <c r="C11" i="11"/>
  <c r="H11" i="11" s="1"/>
  <c r="I11" i="11" s="1"/>
  <c r="C92" i="11"/>
  <c r="H92" i="11" s="1"/>
  <c r="I92" i="11" s="1"/>
  <c r="C100" i="11"/>
  <c r="H100" i="11" s="1"/>
  <c r="I100" i="11" s="1"/>
  <c r="C207" i="11"/>
  <c r="H207" i="11" s="1"/>
  <c r="I207" i="11" s="1"/>
  <c r="C111" i="11"/>
  <c r="H111" i="11" s="1"/>
  <c r="I111" i="11" s="1"/>
  <c r="C117" i="11"/>
  <c r="H117" i="11" s="1"/>
  <c r="I117" i="11" s="1"/>
  <c r="C121" i="11"/>
  <c r="H121" i="11" s="1"/>
  <c r="I121" i="11" s="1"/>
  <c r="C243" i="11"/>
  <c r="H243" i="11" s="1"/>
  <c r="I243" i="11" s="1"/>
  <c r="C257" i="11"/>
  <c r="H257" i="11" s="1"/>
  <c r="I257" i="11" s="1"/>
  <c r="C171" i="11"/>
  <c r="H171" i="11" s="1"/>
  <c r="I171" i="11" s="1"/>
  <c r="C73" i="11"/>
  <c r="H73" i="11" s="1"/>
  <c r="I73" i="11" s="1"/>
  <c r="C80" i="11"/>
  <c r="H80" i="11" s="1"/>
  <c r="I80" i="11" s="1"/>
  <c r="C190" i="11"/>
  <c r="H190" i="11" s="1"/>
  <c r="I190" i="11" s="1"/>
  <c r="C93" i="11"/>
  <c r="H93" i="11" s="1"/>
  <c r="I93" i="11" s="1"/>
  <c r="C101" i="11"/>
  <c r="H101" i="11" s="1"/>
  <c r="I101" i="11" s="1"/>
  <c r="C208" i="11"/>
  <c r="H208" i="11" s="1"/>
  <c r="I208" i="11" s="1"/>
  <c r="C214" i="11"/>
  <c r="H214" i="11" s="1"/>
  <c r="I214" i="11" s="1"/>
  <c r="C222" i="11"/>
  <c r="H222" i="11" s="1"/>
  <c r="I222" i="11" s="1"/>
  <c r="C122" i="11"/>
  <c r="H122" i="11" s="1"/>
  <c r="I122" i="11" s="1"/>
  <c r="C135" i="11"/>
  <c r="H135" i="11" s="1"/>
  <c r="I135" i="11" s="1"/>
  <c r="C258" i="11"/>
  <c r="H258" i="11" s="1"/>
  <c r="I258" i="11" s="1"/>
  <c r="C130" i="11"/>
  <c r="H130" i="11" s="1"/>
  <c r="I130" i="11" s="1"/>
  <c r="C18" i="11"/>
  <c r="H18" i="11" s="1"/>
  <c r="I18" i="11" s="1"/>
  <c r="C141" i="11"/>
  <c r="H141" i="11" s="1"/>
  <c r="I141" i="11" s="1"/>
  <c r="C261" i="11"/>
  <c r="H261" i="11" s="1"/>
  <c r="I261" i="11" s="1"/>
  <c r="C269" i="11"/>
  <c r="H269" i="11" s="1"/>
  <c r="I269" i="11" s="1"/>
  <c r="C131" i="11"/>
  <c r="H131" i="11" s="1"/>
  <c r="I131" i="11" s="1"/>
  <c r="C246" i="11"/>
  <c r="H246" i="11" s="1"/>
  <c r="I246" i="11" s="1"/>
  <c r="C254" i="11"/>
  <c r="H254" i="11" s="1"/>
  <c r="I254" i="11" s="1"/>
  <c r="C262" i="11"/>
  <c r="H262" i="11" s="1"/>
  <c r="I262" i="11" s="1"/>
  <c r="C58" i="11"/>
  <c r="H58" i="11" s="1"/>
  <c r="I58" i="11" s="1"/>
  <c r="C13" i="11"/>
  <c r="H13" i="11" s="1"/>
  <c r="I13" i="11" s="1"/>
  <c r="C255" i="11"/>
  <c r="H255" i="11" s="1"/>
  <c r="I255" i="11" s="1"/>
  <c r="C85" i="11"/>
  <c r="H85" i="11" s="1"/>
  <c r="I85" i="11" s="1"/>
  <c r="C249" i="11"/>
  <c r="H249" i="11" s="1"/>
  <c r="I249" i="11" s="1"/>
  <c r="C186" i="11"/>
  <c r="H186" i="11" s="1"/>
  <c r="I186" i="11" s="1"/>
  <c r="C78" i="11"/>
  <c r="H78" i="11" s="1"/>
  <c r="I78" i="11" s="1"/>
  <c r="C160" i="11"/>
  <c r="H160" i="11" s="1"/>
  <c r="I160" i="11" s="1"/>
  <c r="D2" i="2" a="1"/>
  <c r="D2" i="2" s="1"/>
  <c r="C59" i="11" l="1"/>
  <c r="H59" i="11" s="1"/>
  <c r="I59" i="11" s="1"/>
  <c r="M5" i="11" s="1"/>
  <c r="I3" i="2"/>
  <c r="I4" i="2"/>
  <c r="I5" i="2"/>
  <c r="I2" i="2"/>
  <c r="I2" i="11" l="1"/>
  <c r="K2" i="11"/>
  <c r="H2" i="11"/>
  <c r="L2" i="11"/>
  <c r="J3" i="11"/>
  <c r="H4" i="11"/>
  <c r="L4" i="11"/>
  <c r="J5" i="11"/>
  <c r="M2" i="11"/>
  <c r="K3" i="11"/>
  <c r="I4" i="11"/>
  <c r="M4" i="11"/>
  <c r="K5" i="11"/>
  <c r="J2" i="11"/>
  <c r="H3" i="11"/>
  <c r="L3" i="11"/>
  <c r="J4" i="11"/>
  <c r="H5" i="11"/>
  <c r="L5" i="11"/>
  <c r="I3" i="11"/>
  <c r="M3" i="11"/>
  <c r="K4" i="11"/>
  <c r="I5" i="1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<sst xmlns="http://schemas.openxmlformats.org/spreadsheetml/2006/main" count="29201" uniqueCount="5173">
  <si>
    <t>Superintendência Nacional de Previdência Complementar - PREVIC</t>
  </si>
  <si>
    <t>Balancetes de Planos de Benefícios</t>
  </si>
  <si>
    <t>Valores em R$ 1,00</t>
  </si>
  <si>
    <t>Data Comp.</t>
  </si>
  <si>
    <t>EFPC</t>
  </si>
  <si>
    <t>Legisl. Aplic. Ent.</t>
  </si>
  <si>
    <t>CNPB</t>
  </si>
  <si>
    <t>Mod.</t>
  </si>
  <si>
    <t>Situação do Plano</t>
  </si>
  <si>
    <t>Conta</t>
  </si>
  <si>
    <t>Nome Conta</t>
  </si>
  <si>
    <t>Sld. Inicial</t>
  </si>
  <si>
    <t>Nat.</t>
  </si>
  <si>
    <t>Débito</t>
  </si>
  <si>
    <t>Crédito</t>
  </si>
  <si>
    <t>Sld. Final</t>
  </si>
  <si>
    <t>12/2022</t>
  </si>
  <si>
    <t>ACEPREV</t>
  </si>
  <si>
    <t>LC109</t>
  </si>
  <si>
    <t>CD</t>
  </si>
  <si>
    <t>ATIVO - EM TRANSFERÊNCIA DE GERENCIAMENTO</t>
  </si>
  <si>
    <t>PROVISÕES MATEMÁTICAS</t>
  </si>
  <si>
    <t>CR</t>
  </si>
  <si>
    <t>CV</t>
  </si>
  <si>
    <t>ATIVO - EM FUNCIONAMENTO</t>
  </si>
  <si>
    <t>AGROS</t>
  </si>
  <si>
    <t>LC108/109</t>
  </si>
  <si>
    <t>BD</t>
  </si>
  <si>
    <t>ATIVO - EM EXTINÇÃO</t>
  </si>
  <si>
    <t>ALBAPREV</t>
  </si>
  <si>
    <t>ALCOA PREVI</t>
  </si>
  <si>
    <t>ALEPEPREV</t>
  </si>
  <si>
    <t>ALPAPREV</t>
  </si>
  <si>
    <t>ALPHA</t>
  </si>
  <si>
    <t>ALPREV</t>
  </si>
  <si>
    <t>ANABBPREV</t>
  </si>
  <si>
    <t>APCDPREV</t>
  </si>
  <si>
    <t>AVONPREV</t>
  </si>
  <si>
    <t>BANDEPREV</t>
  </si>
  <si>
    <t>BANESES</t>
  </si>
  <si>
    <t>BANESPREV</t>
  </si>
  <si>
    <t>BANRISUL/FBSS</t>
  </si>
  <si>
    <t>BASES</t>
  </si>
  <si>
    <t>BASF PC</t>
  </si>
  <si>
    <t>BB PREVIDENCIA</t>
  </si>
  <si>
    <t>ATIVO - EM RETIRADA DE PATROCÍNIO</t>
  </si>
  <si>
    <t>BOSCHPREV</t>
  </si>
  <si>
    <t>BOTICARIO PREV</t>
  </si>
  <si>
    <t>BRASILETROS</t>
  </si>
  <si>
    <t>BRASLIGHT</t>
  </si>
  <si>
    <t>BRF PREVIDÊNCIA</t>
  </si>
  <si>
    <t>BUNGEPREV</t>
  </si>
  <si>
    <t>CABEC</t>
  </si>
  <si>
    <t>CAGEPREV</t>
  </si>
  <si>
    <t>CAPAF</t>
  </si>
  <si>
    <t>CAPEF</t>
  </si>
  <si>
    <t>CAPESESP</t>
  </si>
  <si>
    <t>CAPITAL PREV</t>
  </si>
  <si>
    <t>CAPOF</t>
  </si>
  <si>
    <t>CARBOPREV</t>
  </si>
  <si>
    <t>CARGILLPREV</t>
  </si>
  <si>
    <t>CARREFOURPREV</t>
  </si>
  <si>
    <t>CASANPREV</t>
  </si>
  <si>
    <t>CASFAM</t>
  </si>
  <si>
    <t>CAVA</t>
  </si>
  <si>
    <t>CBS</t>
  </si>
  <si>
    <t>CELOS</t>
  </si>
  <si>
    <t>CENTRUS</t>
  </si>
  <si>
    <t>CE-PREVCOM</t>
  </si>
  <si>
    <t>CERES</t>
  </si>
  <si>
    <t>CIASPREV</t>
  </si>
  <si>
    <t>CIBRIUS</t>
  </si>
  <si>
    <t>CIFRAO</t>
  </si>
  <si>
    <t>CITIPREVI</t>
  </si>
  <si>
    <t>ATIVO - EM CISÃO COM MANUTENÇÃO DO CNPB / ORIGEM</t>
  </si>
  <si>
    <t>COMPESAPREV</t>
  </si>
  <si>
    <t>COMSHELL</t>
  </si>
  <si>
    <t>CP PREV</t>
  </si>
  <si>
    <t>CURITIBAPREV</t>
  </si>
  <si>
    <t>CYAMPREV</t>
  </si>
  <si>
    <t>DANAPREV</t>
  </si>
  <si>
    <t>DATUSPREV</t>
  </si>
  <si>
    <t>DERMINAS</t>
  </si>
  <si>
    <t>DESBAN</t>
  </si>
  <si>
    <t>DF-PREVICOM</t>
  </si>
  <si>
    <t>ECONOMUS</t>
  </si>
  <si>
    <t>ECOS</t>
  </si>
  <si>
    <t>ELANCO PREV</t>
  </si>
  <si>
    <t>ELETRA</t>
  </si>
  <si>
    <t>ELETROS</t>
  </si>
  <si>
    <t>ELOS</t>
  </si>
  <si>
    <t>EMBRAER PREV</t>
  </si>
  <si>
    <t>ENERGISAPREV</t>
  </si>
  <si>
    <t>ENERPREV</t>
  </si>
  <si>
    <t>EQTPREV</t>
  </si>
  <si>
    <t>FABASA</t>
  </si>
  <si>
    <t>FACEB</t>
  </si>
  <si>
    <t>FACHESF</t>
  </si>
  <si>
    <t>FAELCE</t>
  </si>
  <si>
    <t>FAMILIA PREVIDENCIA</t>
  </si>
  <si>
    <t>FAPA</t>
  </si>
  <si>
    <t>FAPECE</t>
  </si>
  <si>
    <t>FAPERS</t>
  </si>
  <si>
    <t>FAPES</t>
  </si>
  <si>
    <t>FAPIEB</t>
  </si>
  <si>
    <t>FASC</t>
  </si>
  <si>
    <t>FATL</t>
  </si>
  <si>
    <t>FGV-PREVI</t>
  </si>
  <si>
    <t>FIBRA</t>
  </si>
  <si>
    <t>FIPECQ</t>
  </si>
  <si>
    <t>FORLUZ</t>
  </si>
  <si>
    <t>FPP</t>
  </si>
  <si>
    <t>FUCAP</t>
  </si>
  <si>
    <t>FUMPRESC</t>
  </si>
  <si>
    <t>FUNBEP</t>
  </si>
  <si>
    <t>FUNCASAL</t>
  </si>
  <si>
    <t>FUNCEF</t>
  </si>
  <si>
    <t>FUNCESP</t>
  </si>
  <si>
    <t>FUND. BRASILSAT</t>
  </si>
  <si>
    <t>FUNDACAO COPEL</t>
  </si>
  <si>
    <t>FUNDACAO CORSAN</t>
  </si>
  <si>
    <t>FUNDAÇÃO LIBERTAS</t>
  </si>
  <si>
    <t>FUNDAMBRAS</t>
  </si>
  <si>
    <t>FUNDIAGUA</t>
  </si>
  <si>
    <t>FUNEPP</t>
  </si>
  <si>
    <t>FUNPRESP-EXE</t>
  </si>
  <si>
    <t>FUNPRESP-JUD</t>
  </si>
  <si>
    <t>FUNSEJEM</t>
  </si>
  <si>
    <t>FUNSSEST</t>
  </si>
  <si>
    <t>FUSAN</t>
  </si>
  <si>
    <t>FUSESC</t>
  </si>
  <si>
    <t>FUTURA II</t>
  </si>
  <si>
    <t>FUTURA PREV</t>
  </si>
  <si>
    <t>GASIUS</t>
  </si>
  <si>
    <t>GEBSA-PREV</t>
  </si>
  <si>
    <t>GEIPREV</t>
  </si>
  <si>
    <t>GERDAU</t>
  </si>
  <si>
    <t>IAJA</t>
  </si>
  <si>
    <t>IBM</t>
  </si>
  <si>
    <t>ICATUFMP</t>
  </si>
  <si>
    <t>IFM</t>
  </si>
  <si>
    <t>INDUSPREVI</t>
  </si>
  <si>
    <t>INERGUS</t>
  </si>
  <si>
    <t>DV</t>
  </si>
  <si>
    <t>INFRAPREV</t>
  </si>
  <si>
    <t>INOVAR PREVIDENCIA</t>
  </si>
  <si>
    <t>INSTITUTO AMBEV</t>
  </si>
  <si>
    <t>ISBRE</t>
  </si>
  <si>
    <t>ITAU UNIBANCO</t>
  </si>
  <si>
    <t>ATIVO - EM CRIAÇÃO POR CISÃO COM MANUTENÇÃO DO CNPB / DESTINO</t>
  </si>
  <si>
    <t>ITAUSAINDL</t>
  </si>
  <si>
    <t>JOHNSON</t>
  </si>
  <si>
    <t>JUSPREV</t>
  </si>
  <si>
    <t>KPMG PREV</t>
  </si>
  <si>
    <t>LILLYPREV</t>
  </si>
  <si>
    <t>MAIS FUTURO</t>
  </si>
  <si>
    <t>MAIS VIDA PREV</t>
  </si>
  <si>
    <t>MARCOPREV</t>
  </si>
  <si>
    <t>MAUA PREV</t>
  </si>
  <si>
    <t>MBPREV</t>
  </si>
  <si>
    <t>MC PREV</t>
  </si>
  <si>
    <t>MENDESPREV</t>
  </si>
  <si>
    <t>MERCERPREV</t>
  </si>
  <si>
    <t>METRUS</t>
  </si>
  <si>
    <t>MONGERAL</t>
  </si>
  <si>
    <t>MSD PREV</t>
  </si>
  <si>
    <t>MULTIBRA</t>
  </si>
  <si>
    <t>MULTIBRA INSTITUIDOR</t>
  </si>
  <si>
    <t>MULTICOOP</t>
  </si>
  <si>
    <t>MULTIPENSIONS</t>
  </si>
  <si>
    <t>MULTIPLA</t>
  </si>
  <si>
    <t>MULTIPREV</t>
  </si>
  <si>
    <t>MÚTUOPREV</t>
  </si>
  <si>
    <t>NÉOS</t>
  </si>
  <si>
    <t>NUCLEOS</t>
  </si>
  <si>
    <t>OABPREV-GO</t>
  </si>
  <si>
    <t>OABPREV-MG</t>
  </si>
  <si>
    <t>OABPREVNORDESTE</t>
  </si>
  <si>
    <t>OABPREV-PR</t>
  </si>
  <si>
    <t>OABPREV-RJ</t>
  </si>
  <si>
    <t>OABPREV-RS</t>
  </si>
  <si>
    <t>OABPREV-SC</t>
  </si>
  <si>
    <t>OABPREV-SP</t>
  </si>
  <si>
    <t>ORIUS</t>
  </si>
  <si>
    <t>P&amp;G PREV</t>
  </si>
  <si>
    <t>PETROS</t>
  </si>
  <si>
    <t>PFIZER PREV</t>
  </si>
  <si>
    <t>PLANEJAR</t>
  </si>
  <si>
    <t>PORTOPREV</t>
  </si>
  <si>
    <t>PORTUS</t>
  </si>
  <si>
    <t>POSTALIS</t>
  </si>
  <si>
    <t>POUPREV</t>
  </si>
  <si>
    <t>PRECE</t>
  </si>
  <si>
    <t>PREV PEPSICO</t>
  </si>
  <si>
    <t>PREVBEP</t>
  </si>
  <si>
    <t>PREVCHEVRON</t>
  </si>
  <si>
    <t>PREVCOM-BRC</t>
  </si>
  <si>
    <t>PREVCOM-MG</t>
  </si>
  <si>
    <t>PREVCUMMINS</t>
  </si>
  <si>
    <t>PREVDATA</t>
  </si>
  <si>
    <t>PREVDOW</t>
  </si>
  <si>
    <t>PREVEME</t>
  </si>
  <si>
    <t>PREVEME II</t>
  </si>
  <si>
    <t>PREVES</t>
  </si>
  <si>
    <t>PREVHAB</t>
  </si>
  <si>
    <t>PREVI NOVARTIS</t>
  </si>
  <si>
    <t>PREVI/BB</t>
  </si>
  <si>
    <t>PREVIBAYER</t>
  </si>
  <si>
    <t>PREVIBOSCH</t>
  </si>
  <si>
    <t>PREVICAT</t>
  </si>
  <si>
    <t>PREVICEL</t>
  </si>
  <si>
    <t>PREVICOKE</t>
  </si>
  <si>
    <t>PREVIDÊNCIA USIMINAS</t>
  </si>
  <si>
    <t>PREVIDEXXONMOBIL</t>
  </si>
  <si>
    <t>PREVI-ERICSSON</t>
  </si>
  <si>
    <t>PREVIG</t>
  </si>
  <si>
    <t>PREVI-GM</t>
  </si>
  <si>
    <t>PREVIHONDA</t>
  </si>
  <si>
    <t>PREVIK</t>
  </si>
  <si>
    <t>PREVIM</t>
  </si>
  <si>
    <t>PREVINDUS</t>
  </si>
  <si>
    <t>ATIVO - EM INCORPORAÇÃO / INCORPORADO</t>
  </si>
  <si>
    <t>ATIVO - EM INCORPORAÇÃO / INCORPORADOR</t>
  </si>
  <si>
    <t>PREVINORTE</t>
  </si>
  <si>
    <t>PREVIP</t>
  </si>
  <si>
    <t>PREVIPLAN</t>
  </si>
  <si>
    <t>PREVIRB</t>
  </si>
  <si>
    <t>PREVISC</t>
  </si>
  <si>
    <t>PREVISCANIA</t>
  </si>
  <si>
    <t>PREVI-SIEMENS</t>
  </si>
  <si>
    <t>PREVISTIHL</t>
  </si>
  <si>
    <t>PREVNORDESTE</t>
  </si>
  <si>
    <t>PREVSAN</t>
  </si>
  <si>
    <t>PREVSOMPO</t>
  </si>
  <si>
    <t>PREVUNIAO</t>
  </si>
  <si>
    <t>PREVUNISUL</t>
  </si>
  <si>
    <t>PRHOSPER</t>
  </si>
  <si>
    <t>PROMON</t>
  </si>
  <si>
    <t>QUANTA</t>
  </si>
  <si>
    <t>RAIZPREV</t>
  </si>
  <si>
    <t>RANDONPREV</t>
  </si>
  <si>
    <t>RBS PREV</t>
  </si>
  <si>
    <t>REAL GRANDEZA</t>
  </si>
  <si>
    <t>RECKITTPREV</t>
  </si>
  <si>
    <t>REFER</t>
  </si>
  <si>
    <t>REGIUS</t>
  </si>
  <si>
    <t>RJPREV</t>
  </si>
  <si>
    <t>ROCHEPREV</t>
  </si>
  <si>
    <t>RS-PREV</t>
  </si>
  <si>
    <t>RUMOS</t>
  </si>
  <si>
    <t>SABESPREV</t>
  </si>
  <si>
    <t>SANTANDERPREVI</t>
  </si>
  <si>
    <t>SAO BERNARDO</t>
  </si>
  <si>
    <t>SAO FRANCISCO</t>
  </si>
  <si>
    <t>SAO RAFAEL</t>
  </si>
  <si>
    <t>SARAH PREVIDÊNCIA</t>
  </si>
  <si>
    <t>SBOTPREV</t>
  </si>
  <si>
    <t>SCPREV</t>
  </si>
  <si>
    <t>SEBRAE PREVIDENCIA</t>
  </si>
  <si>
    <t>SEGURIDADE</t>
  </si>
  <si>
    <t>SERGUS</t>
  </si>
  <si>
    <t>SERPROS</t>
  </si>
  <si>
    <t>SIAS</t>
  </si>
  <si>
    <t>SICOOB PREVI</t>
  </si>
  <si>
    <t>SILIUS</t>
  </si>
  <si>
    <t>SISTEL</t>
  </si>
  <si>
    <t>SOMUPP</t>
  </si>
  <si>
    <t>SP-PREVCOM</t>
  </si>
  <si>
    <t>SUL PREVIDÊNCIA</t>
  </si>
  <si>
    <t>SUPRE</t>
  </si>
  <si>
    <t>SUPREV</t>
  </si>
  <si>
    <t>SYNGENTA PREVI</t>
  </si>
  <si>
    <t>TELOS</t>
  </si>
  <si>
    <t>TETRA PAK PREV</t>
  </si>
  <si>
    <t>TEXPREV</t>
  </si>
  <si>
    <t>TOYOTA PREVI</t>
  </si>
  <si>
    <t>TRAMONTINAPREV</t>
  </si>
  <si>
    <t>UASPREV</t>
  </si>
  <si>
    <t>ULTRAPREV</t>
  </si>
  <si>
    <t>UNILEVERPREV</t>
  </si>
  <si>
    <t>UNIPREVI</t>
  </si>
  <si>
    <t>UNISYS-PREVI</t>
  </si>
  <si>
    <t>VALIA</t>
  </si>
  <si>
    <t>VALUE PREV</t>
  </si>
  <si>
    <t>VBPP</t>
  </si>
  <si>
    <t>VEXTY</t>
  </si>
  <si>
    <t>VIKINGPREV</t>
  </si>
  <si>
    <t>VISÃO PREV</t>
  </si>
  <si>
    <t>VIVA</t>
  </si>
  <si>
    <t>VOITH PREV</t>
  </si>
  <si>
    <t>VWPP</t>
  </si>
  <si>
    <t>WEG</t>
  </si>
  <si>
    <r>
      <t>RELATÓRIOS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3 - ANALÍTICOS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3.1 - DADOS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3.1 - CONTÁBIL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Balancetes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Balancetes de Planos</t>
    </r>
  </si>
  <si>
    <t>Sigla EFPC</t>
  </si>
  <si>
    <t>Provisões Matemáticas</t>
  </si>
  <si>
    <t>PM/TOTAL</t>
  </si>
  <si>
    <t>Qtde de EFPC</t>
  </si>
  <si>
    <t>TECHNOS</t>
  </si>
  <si>
    <t>PORTE</t>
  </si>
  <si>
    <t>PM &gt;= H2</t>
  </si>
  <si>
    <t>H2 &gt; PM &gt;= H3</t>
  </si>
  <si>
    <t>H3 &gt; PM &gt;= H4</t>
  </si>
  <si>
    <t>H4 &gt; PM</t>
  </si>
  <si>
    <t>AEROS</t>
  </si>
  <si>
    <t>MAPPIN</t>
  </si>
  <si>
    <t>Possui BD?</t>
  </si>
  <si>
    <t>Possui CV?</t>
  </si>
  <si>
    <t>Possui CD?</t>
  </si>
  <si>
    <t>Total de PB</t>
  </si>
  <si>
    <t>AERUS</t>
  </si>
  <si>
    <t>FIOPREV</t>
  </si>
  <si>
    <t>GOODYEAR</t>
  </si>
  <si>
    <t>População</t>
  </si>
  <si>
    <t>Nome Plano</t>
  </si>
  <si>
    <t>Sigla Plano</t>
  </si>
  <si>
    <t>CARTEIRA DE PECÚLIOS</t>
  </si>
  <si>
    <t>CAPEC</t>
  </si>
  <si>
    <t>Benefício Definido</t>
  </si>
  <si>
    <t>PLANO DE BENEFÍCIOS DEFINIDOS</t>
  </si>
  <si>
    <t>PLANO BD</t>
  </si>
  <si>
    <t>PLANO PETROS DO SISTEMA PETROBRAS NÃO REPACTUADOS</t>
  </si>
  <si>
    <t>PLANO PETROS NÃO REPACTUADOS</t>
  </si>
  <si>
    <t>PLANO DE BENEFÍCIO DEFINIDO</t>
  </si>
  <si>
    <t>PLANO DE BENEFÍCIOS PLENUS</t>
  </si>
  <si>
    <t>PLENUS</t>
  </si>
  <si>
    <t>PLANO DE COMPLEMENTAÇÃO DE APOSENTADORIA - PCA</t>
  </si>
  <si>
    <t>PCA</t>
  </si>
  <si>
    <t>PLANO ULTRAPREV DE SUPLEMENTAÇÃO DE BENEFÍCIOS</t>
  </si>
  <si>
    <t>Contribuição Definida</t>
  </si>
  <si>
    <t>PLANO DE BENEFÍCIO DEFINIDO ELOS/ELETROSUL</t>
  </si>
  <si>
    <t>BD-ELOS/ELETROSUL</t>
  </si>
  <si>
    <t>PLANO BD - ELOS/ENGIE</t>
  </si>
  <si>
    <t>BD-ELOS/ENGIE</t>
  </si>
  <si>
    <t>PLANO DE BENEFÍCIOS A/B</t>
  </si>
  <si>
    <t>PLANO A/B</t>
  </si>
  <si>
    <t>PLANO DE BENEFÍCIOS PREVIDENCIÁRIOS Nº 002</t>
  </si>
  <si>
    <t>PBP Nº 2</t>
  </si>
  <si>
    <t>PBD</t>
  </si>
  <si>
    <t>PLANO DE BENEFÍCIOS I</t>
  </si>
  <si>
    <t>PLANO EX-AUTÁRQUICOS DE BENEFÍCIO</t>
  </si>
  <si>
    <t>PLANO PREVIDENCIAL A</t>
  </si>
  <si>
    <t>PLANO A</t>
  </si>
  <si>
    <t>REGULAMENTO DO PLANO DE BENEFÍCIOS - REG/REPLAN</t>
  </si>
  <si>
    <t>REG/REPLAN</t>
  </si>
  <si>
    <t>REGULAMENTO GERAL</t>
  </si>
  <si>
    <t>REGULAMENTO COMPLEMENTAR Nº 01 DO PLANO DE BENEFICIOS</t>
  </si>
  <si>
    <t>REGULAMENTO COMPLEMENTAR Nº 01</t>
  </si>
  <si>
    <t>REGULAMENTO COMPLEMENTAR Nº 02 DO PLANO DE BENEFICIOS</t>
  </si>
  <si>
    <t>REGULAMENTO COMPLEMENTAR Nº 02</t>
  </si>
  <si>
    <t>PLANO BÁSICO DO GEIPREV</t>
  </si>
  <si>
    <t>PLANO DE BENEFÍCIOS PORTUS 1</t>
  </si>
  <si>
    <t>PBP1</t>
  </si>
  <si>
    <t>PLANO DE RENDA VINCULADA - PRV</t>
  </si>
  <si>
    <t>PRV</t>
  </si>
  <si>
    <t>PLANO DE BENEFÍCIO DEFINIDO DA PATROCINADORA CPTM</t>
  </si>
  <si>
    <t>PLANO CPTM</t>
  </si>
  <si>
    <t>PLANO BÁSICO DE PREVIDÊNCIA COMPLEMENTAR - EMBRAPA</t>
  </si>
  <si>
    <t>EMBRAPA  BD</t>
  </si>
  <si>
    <t>2.EMBRATER - PLANO DE BENEFÍCIO DEFINIDO</t>
  </si>
  <si>
    <t>2.EMBRATER - PLANO BD</t>
  </si>
  <si>
    <t>PLANO DE BENEFÍCIOS FAF</t>
  </si>
  <si>
    <t>PLANO FAF</t>
  </si>
  <si>
    <t>PLANO DE BENEFÍCIOS CONAB</t>
  </si>
  <si>
    <t>PLANO</t>
  </si>
  <si>
    <t>PLANO DE BENEFÍCIOS 002</t>
  </si>
  <si>
    <t>PLANO N.º 002</t>
  </si>
  <si>
    <t>PREVIDENCIÁRIO SUPLEMENTAR À PREVIDÊNCIA SOCIAL</t>
  </si>
  <si>
    <t>PPSPS</t>
  </si>
  <si>
    <t>PB I</t>
  </si>
  <si>
    <t>PLANO ALPHA DE BENEFÍCIOS</t>
  </si>
  <si>
    <t>PLANO ALPHA</t>
  </si>
  <si>
    <t>PLANO BÁSICO DE BENEFÍCIOS</t>
  </si>
  <si>
    <t>PBB</t>
  </si>
  <si>
    <t>PLANO DE PREVIDÊNCIA COMPLEMENTAR</t>
  </si>
  <si>
    <t>PPC</t>
  </si>
  <si>
    <t>PLANO UNIFICADO DE BENEFÍCIO DEFINIDO  BD</t>
  </si>
  <si>
    <t>PLANO UNIFICADO BD</t>
  </si>
  <si>
    <t>PLANO DE BENEFÍCIOS DEFINIDO</t>
  </si>
  <si>
    <t>PLANO COMPLEMENTAR À PREVIDÊNCIA SOCIAL</t>
  </si>
  <si>
    <t>BD ELETROBRÁS</t>
  </si>
  <si>
    <t>PLANO BÁSICO DE BENEFÍCIOS - PBB</t>
  </si>
  <si>
    <t>PLANO DE BENEFÍCIOS SANPREV I</t>
  </si>
  <si>
    <t>PLANO I</t>
  </si>
  <si>
    <t>Contribuição Variável</t>
  </si>
  <si>
    <t>PLANO DE SUPLEMENTAÇÃO DE APOSENTADORIAS E PENSÃO - PSAP/CESP B1</t>
  </si>
  <si>
    <t>PSAP/CESP B1</t>
  </si>
  <si>
    <t>PLANO DE SUPLEMENTAÇÃO DE APOSENTADORIAS E PENSÃO PSAP/ELEKTRO</t>
  </si>
  <si>
    <t>PSAP/ELEKTRO</t>
  </si>
  <si>
    <t>PLANO DE SUPLEMENTAÇÃO DE APOSENTADORIAS E PENSÃO - RIO PARANAPANEMA ENERGIA</t>
  </si>
  <si>
    <t>PSAP/RIO PARANAPANEMA ENERGIA</t>
  </si>
  <si>
    <t>PLANO DE SUPLEMENTAÇÃO DE APOSENTADORIAS E PENSÃO PSAP/AES B</t>
  </si>
  <si>
    <t>PSAP/AES BRASIL</t>
  </si>
  <si>
    <t>PLANO DE SUPLEMENTAÇÃO DE APOSENTADORIAS E PENSÃO-CTEEP</t>
  </si>
  <si>
    <t>PSAP/CTEEP</t>
  </si>
  <si>
    <t>PLANO DE PREVIDÊNCIA COMPLEMENTAR CPFL - PPCPFL</t>
  </si>
  <si>
    <t>PPCPFL</t>
  </si>
  <si>
    <t>PLANO DE APOSENTADORIAS E PENSÃO CV DOS EMPREGADOS DA FUNDAÇÃO CESP - PAP - CV</t>
  </si>
  <si>
    <t>PAP-CV</t>
  </si>
  <si>
    <t>PLANO RP2 - (EX-MINASCAIXA)</t>
  </si>
  <si>
    <t>PREVIMINAS</t>
  </si>
  <si>
    <t>PB1</t>
  </si>
  <si>
    <t>PLANO DE BENEFÍCIOS PREVIDENCIÁRIOS - BDMG</t>
  </si>
  <si>
    <t>BDMG</t>
  </si>
  <si>
    <t>PLANO DE BENEFÍCIOS BD NÚMERO 001</t>
  </si>
  <si>
    <t>BD 001 FUNCORSAN</t>
  </si>
  <si>
    <t>PLANO DE BENEFÍCIO DEFINIDO CIFRÃO - PBDC</t>
  </si>
  <si>
    <t>CIFRÃO</t>
  </si>
  <si>
    <t>PLANO DE APOSENTADORIA COMPLEMENTAR</t>
  </si>
  <si>
    <t>PAC</t>
  </si>
  <si>
    <t>PLANO II DA RGE</t>
  </si>
  <si>
    <t>II DA RGE</t>
  </si>
  <si>
    <t>PLANO ÚNICO DA CEEE</t>
  </si>
  <si>
    <t>ÚNICO DA CEEE</t>
  </si>
  <si>
    <t>PLANO ÚNICO DA CGTEE</t>
  </si>
  <si>
    <t>ÚNICO DA CGTEE</t>
  </si>
  <si>
    <t>PLANO I DA RGE</t>
  </si>
  <si>
    <t>I DA RGE</t>
  </si>
  <si>
    <t>PBI</t>
  </si>
  <si>
    <t>PLANO DE SUPLEMENTAÇÃO DA MÉDIA SALARIAL</t>
  </si>
  <si>
    <t>PLANO DE SUPLEMENTAÇÃO</t>
  </si>
  <si>
    <t>RESANA</t>
  </si>
  <si>
    <t>PLANO DE PECÚLIOS</t>
  </si>
  <si>
    <t>PECÚLIO</t>
  </si>
  <si>
    <t>PLANO DE BENEFÍCIOS 1</t>
  </si>
  <si>
    <t>PLANO COMSHELL BD SALDADO</t>
  </si>
  <si>
    <t>BD SALDADO</t>
  </si>
  <si>
    <t>PLANO DE APOSENTADORIA BÁSICO</t>
  </si>
  <si>
    <t>00001</t>
  </si>
  <si>
    <t>BFS</t>
  </si>
  <si>
    <t>PLANO DE PREVIDÊNCIA COMPLEMENTAR SÃO BERNARDO</t>
  </si>
  <si>
    <t>SÃO BERNARDO</t>
  </si>
  <si>
    <t>PREVIDENCIARIO CELETISTA</t>
  </si>
  <si>
    <t>PLANO DE BENEFÍCIOS DE BENEFICIO DEFINIDO</t>
  </si>
  <si>
    <t>PLANO DE BENEFÍCIO SERGUS SALDADO</t>
  </si>
  <si>
    <t>PSBD</t>
  </si>
  <si>
    <t>PLANO DE BENEFÍCIOS PREVIDENCIÁRIOS CAVA</t>
  </si>
  <si>
    <t>PLANO CAVA</t>
  </si>
  <si>
    <t>BÁSICO</t>
  </si>
  <si>
    <t>PLANO DE BENEFÍCIOS DA IBM BRASIL</t>
  </si>
  <si>
    <t>IBM BD</t>
  </si>
  <si>
    <t>PLANO DE BENEFÍCIOS DEFINIDOS UBB PREV</t>
  </si>
  <si>
    <t>PLANO BÁSICO</t>
  </si>
  <si>
    <t>PLANO DE BENEFÍCIOS SERPRO I</t>
  </si>
  <si>
    <t>PS-I</t>
  </si>
  <si>
    <t>PLANO BASICO - PARTICIPANTES DOS GRUPOS G0, G1 E G2</t>
  </si>
  <si>
    <t>PLANO DE APOSENTADORIA</t>
  </si>
  <si>
    <t>PLANO DE BENEFÍCIO DEFINIDO ELETRA 01</t>
  </si>
  <si>
    <t>PLANO BD ELETRA 01</t>
  </si>
  <si>
    <t>FAELCEBD</t>
  </si>
  <si>
    <t>PLANO BÁSICO DE BENEFÍCIOS BD DA EPAGRI</t>
  </si>
  <si>
    <t>EPAGRI BD</t>
  </si>
  <si>
    <t>PLANO DE BENEFICIOS DEFINIDOS</t>
  </si>
  <si>
    <t>PLANO DE BENEFÍCIO DEFINIDO PREVUNIÃO</t>
  </si>
  <si>
    <t>ÚNICO</t>
  </si>
  <si>
    <t>PLANO DE BENEFÍCIOS PANATLÂNTICA</t>
  </si>
  <si>
    <t>PANATLANTICA</t>
  </si>
  <si>
    <t>PLANO DE BENEFÍCIO I - PBD-I</t>
  </si>
  <si>
    <t>PBD-I</t>
  </si>
  <si>
    <t>PLANO DE BENEFÍCIOS ENERGISA SUDESTE</t>
  </si>
  <si>
    <t>ENERGISA SUDESTE</t>
  </si>
  <si>
    <t>PLANO DE BENEFÍCIOS N.º 001 - BROOKLYN</t>
  </si>
  <si>
    <t>PB 001</t>
  </si>
  <si>
    <t>PLANO DE BENEFICIOS I</t>
  </si>
  <si>
    <t>PLANO DE BENEFÍCIOS FUCAP</t>
  </si>
  <si>
    <t>PLANO DE BENEFÍCIOS PREVIDENCIAIS</t>
  </si>
  <si>
    <t>PLANO DE BENEFÍCIOS PQ PREV</t>
  </si>
  <si>
    <t>PQ PREV</t>
  </si>
  <si>
    <t>PLANO DE BENEFÍCIO DEFINIDO UNILEVERPREV</t>
  </si>
  <si>
    <t>BD UNILEVERPREV</t>
  </si>
  <si>
    <t>PLANO BÁSICO-EMATER</t>
  </si>
  <si>
    <t>EMATER BD</t>
  </si>
  <si>
    <t>MOTRISA</t>
  </si>
  <si>
    <t>PLANO DE BENEFÍCIOS SPAL</t>
  </si>
  <si>
    <t>SPAL</t>
  </si>
  <si>
    <t>PLANO DE BENEFÍCIOS PREVIDENCIÁRIOS - FUSANPREV</t>
  </si>
  <si>
    <t>FUSANPREV</t>
  </si>
  <si>
    <t>PLANO I DE BENEFICIOS SALDADO</t>
  </si>
  <si>
    <t>BD I</t>
  </si>
  <si>
    <t>PLANO BÁSICO-EPAMIG</t>
  </si>
  <si>
    <t>EPAMIG  BD</t>
  </si>
  <si>
    <t>PLANO FUNBEP I</t>
  </si>
  <si>
    <t>PLANO DE BENEFÍCIOS I - AEROMOT</t>
  </si>
  <si>
    <t>PLANO I - AEROMOT</t>
  </si>
  <si>
    <t>PLANO DE BENEFÍCIOS I - TRANSBRASIL</t>
  </si>
  <si>
    <t>PLANO I - TRANSBRASIL</t>
  </si>
  <si>
    <t>PLANO II DE BENEFÍCIOS</t>
  </si>
  <si>
    <t>BD II</t>
  </si>
  <si>
    <t>PLANO DE SUPLEMENTAÇÃO DE APOSENTADORIA E PENSÃO PSAP/BANDEIRANTE</t>
  </si>
  <si>
    <t>PSAP/BANDEIRANTE</t>
  </si>
  <si>
    <t>PLANO DE SUPLEMENTAÇÃO DE APOSENTADORIAS E PENSÃO PSAP/EMAE</t>
  </si>
  <si>
    <t>PSAP/EMAE</t>
  </si>
  <si>
    <t>PLANO DE SUPLEMENTAÇÃO DE APOSENTADORIAS E PENSÃO PSAP/ELETROPAULO</t>
  </si>
  <si>
    <t>PSAP/ELETROPAULO</t>
  </si>
  <si>
    <t>PLANO DE SUPLEMENTAÇÃO DE APOSENTADORIAS E PENSÃO PSAP/PIRATININGA</t>
  </si>
  <si>
    <t>PSAP/PIRATININGA</t>
  </si>
  <si>
    <t>PLANO RP3</t>
  </si>
  <si>
    <t>RP3 - CDI</t>
  </si>
  <si>
    <t>PLANO RP9</t>
  </si>
  <si>
    <t>RP9 - COHAB</t>
  </si>
  <si>
    <t>PLANO RP1</t>
  </si>
  <si>
    <t>RP1 - COPASA</t>
  </si>
  <si>
    <t>PLANO  BD</t>
  </si>
  <si>
    <t>PLANO DE BENEFÍCIOS DA PREVEME</t>
  </si>
  <si>
    <t>TRIEL</t>
  </si>
  <si>
    <t>GRUPO PAULISTA DE ENERGIA</t>
  </si>
  <si>
    <t>CIA PAULISTA</t>
  </si>
  <si>
    <t>PLANO DE BENEFÍCIO PRECE I</t>
  </si>
  <si>
    <t>PRECE I</t>
  </si>
  <si>
    <t>PLANO DE BENEFÍCIOS DEFINIDO DA ECOS</t>
  </si>
  <si>
    <t>PLANO DE BENEFÍCIOS GREIF</t>
  </si>
  <si>
    <t>GREIF</t>
  </si>
  <si>
    <t>PLANO DE BENEFÍCIOS FRANPREV</t>
  </si>
  <si>
    <t>PLANO FRANPREV</t>
  </si>
  <si>
    <t>PLANO DE BENEFÍCIOS PREVIDENCIAIS DOS EMPREGADOS DA CAPESESP</t>
  </si>
  <si>
    <t>PLANO DOS BENEFÍCIOS PREVIDENCIAIS DOS SERVIDORES DA FUNASA</t>
  </si>
  <si>
    <t>FUNASA</t>
  </si>
  <si>
    <t>PPCHT</t>
  </si>
  <si>
    <t>PLANO DE BENEFÍCIOS DEFINIDO JOHNSON</t>
  </si>
  <si>
    <t>PLANO DE APOSENTADORIA SCANIA</t>
  </si>
  <si>
    <t>PLANO DE BENEFÍCIOS PREBEG</t>
  </si>
  <si>
    <t>PREBEG</t>
  </si>
  <si>
    <t>APOSENTADORIA</t>
  </si>
  <si>
    <t>PLANO DUPREV BD</t>
  </si>
  <si>
    <t>DUPREV</t>
  </si>
  <si>
    <t>PLANO DE BENEFÍCIOS COOPERCOTIA</t>
  </si>
  <si>
    <t>PBCOOPER</t>
  </si>
  <si>
    <t>PLANO BD - FIOPREV</t>
  </si>
  <si>
    <t>BDF</t>
  </si>
  <si>
    <t>PLANO DE BENEFÍCIO DEFINIDO EQUATORIAL PIAUÍ</t>
  </si>
  <si>
    <t>BD EQUATORIAL PIAUÍ</t>
  </si>
  <si>
    <t>PLANO DE BENEFÍCIOS ACESITA</t>
  </si>
  <si>
    <t>ACESITA</t>
  </si>
  <si>
    <t>PLANO DE BENEFÍCIOS BD-01</t>
  </si>
  <si>
    <t>BD-01</t>
  </si>
  <si>
    <t>PLANO DE BENEFÍCIOS DA SÃO PAULO ALPARGATAS</t>
  </si>
  <si>
    <t>SPASAPREV</t>
  </si>
  <si>
    <t>PLANO DE APOSENTADORIA PREVIPLAN</t>
  </si>
  <si>
    <t>PLANO DE APOSENTADORIA PREVI-GM</t>
  </si>
  <si>
    <t>PLANO BEP</t>
  </si>
  <si>
    <t>PBEP</t>
  </si>
  <si>
    <t>PLANO DE BENEFÍCIOS N.º 003 - USIBA</t>
  </si>
  <si>
    <t>PB USIBA</t>
  </si>
  <si>
    <t>PLANO DE BENEFÍCIOS N.º 005 - PIRATINI</t>
  </si>
  <si>
    <t>PB PIRATINI</t>
  </si>
  <si>
    <t>PLANO PREVIDENCIÁRIO DE BENEFICIOS DEFINIDOS</t>
  </si>
  <si>
    <t>PLANO DE APOSENTADORIA CITIBANK</t>
  </si>
  <si>
    <t>PLANO BÁSICO CITIBANK</t>
  </si>
  <si>
    <t>PLANO DE APOSENTADORIA SUPLEMENTAR CITIBANK</t>
  </si>
  <si>
    <t>PLANO SUPLEMENTAR CITIBANK</t>
  </si>
  <si>
    <t>BENEFÍCIO DEFINIDO</t>
  </si>
  <si>
    <t>PLANO DE BENEFÍCIO DEFINIDO (BÁSICO)</t>
  </si>
  <si>
    <t>PLANO DE BENEFÍCIO BD-1</t>
  </si>
  <si>
    <t>PLANO BD-1</t>
  </si>
  <si>
    <t>PLANO DE BENEFICIOS ELETRICAS - BD I</t>
  </si>
  <si>
    <t>ELETRICAS - BD I</t>
  </si>
  <si>
    <t>PLANO DE BENEFÍCIOS UNISYS BRASIL</t>
  </si>
  <si>
    <t>UB</t>
  </si>
  <si>
    <t>PLANO DE BENEFICIO SUPLETIVO DO GASIUS</t>
  </si>
  <si>
    <t>PLANO DE APOSENTADORIA BOSCH</t>
  </si>
  <si>
    <t>PLANO DE APOSENTADORIA BASF</t>
  </si>
  <si>
    <t>PLANO DE BENEFÍCIOS BANESPREV I</t>
  </si>
  <si>
    <t>PLANO BANESPREV I</t>
  </si>
  <si>
    <t>PLANO DE BENEFÍCIOS PREVISC-FIESC</t>
  </si>
  <si>
    <t>PREVISC - FIESC</t>
  </si>
  <si>
    <t>PLANO DE BENEFÍCIO DEFINIDO FUNASA</t>
  </si>
  <si>
    <t>BD FUNASA</t>
  </si>
  <si>
    <t>PLANO BD Nº 02-A</t>
  </si>
  <si>
    <t>PLANO PREVIDENCIAL RP7</t>
  </si>
  <si>
    <t>RP7 - COMIG</t>
  </si>
  <si>
    <t>PLANO DE BENEFÍCIOS SOLUTIAPREV</t>
  </si>
  <si>
    <t>SOLUTIAPREV</t>
  </si>
  <si>
    <t>PLANO DE BENEFÍCIOS PREVMON</t>
  </si>
  <si>
    <t>PLANO DE BENEFÍCIOS</t>
  </si>
  <si>
    <t>PLANO CORRENTE DE BENEFICIO DEFINIDO</t>
  </si>
  <si>
    <t>CNI / IEL - PREVIND I</t>
  </si>
  <si>
    <t>SENAI DN - PREVIND</t>
  </si>
  <si>
    <t>SESI DN- PREVIND</t>
  </si>
  <si>
    <t>PLANO DE APOSENTADORIA RESAPREV</t>
  </si>
  <si>
    <t>RESAPREV</t>
  </si>
  <si>
    <t>PLANO DE APOSENTADORIA DA XEROX COMÉRCIO E INDÚSTRIA LTDA</t>
  </si>
  <si>
    <t>PLANO XCI</t>
  </si>
  <si>
    <t>PLANO DE BENEFÍCIOS CETIQT (PREVIND)</t>
  </si>
  <si>
    <t>CETIQT (PREVIND)</t>
  </si>
  <si>
    <t>PLANO DE APOSENTADORIA SUPLEMENTAR</t>
  </si>
  <si>
    <t>PLANO SUPLEMENTAR</t>
  </si>
  <si>
    <t>PLANO DE APOSENTADORIA PREVISTIHL</t>
  </si>
  <si>
    <t>PLANO DE CONTRIBUIÇÃO DEFINIDA GERDAU</t>
  </si>
  <si>
    <t>PLANO CD GERDAU</t>
  </si>
  <si>
    <t>PRECIN - PLANO DE PREVIDÊNCIA COMPLEMENTAR INDUSTRIAL</t>
  </si>
  <si>
    <t>PRECIN</t>
  </si>
  <si>
    <t>BENEFÍCIOS 01-A</t>
  </si>
  <si>
    <t>01-A</t>
  </si>
  <si>
    <t>PLANO DE APOSENTADORIA CARGILLPREV</t>
  </si>
  <si>
    <t>CARGILLPREV PREVIDENCIAL</t>
  </si>
  <si>
    <t>PLANO DE BENEFÍCIOS ESCELSOS I</t>
  </si>
  <si>
    <t>PLANO DE BENEFÍCIOS PREVIM TRADICIONAL</t>
  </si>
  <si>
    <t>PREVIM TRADICIONAL</t>
  </si>
  <si>
    <t>PLANO DE BENEFÍCIO DEFINIDO - PBD</t>
  </si>
  <si>
    <t>PLANO DE BENEFÍCIOS FIBRA</t>
  </si>
  <si>
    <t>PLANO DE PECÚLIO</t>
  </si>
  <si>
    <t>MONTREALBANK</t>
  </si>
  <si>
    <t>PB</t>
  </si>
  <si>
    <t>PLANO DE BENEFÍCIOS PREVIDENCIÁRIO I</t>
  </si>
  <si>
    <t>PBPI</t>
  </si>
  <si>
    <t>PLANO DE BENEFÍCIOS PREVIDA</t>
  </si>
  <si>
    <t>PREVIDA</t>
  </si>
  <si>
    <t>PLANO DE BENEFÍCIOS PMPREV</t>
  </si>
  <si>
    <t>PMPREV</t>
  </si>
  <si>
    <t>PLANO DE BENEFÍCIOS PREVIND-SENAI-BA</t>
  </si>
  <si>
    <t>SENAI - BA (PREVIND)</t>
  </si>
  <si>
    <t>PLANO DE BENEFÍCIOS PREVIDENCIÁRIOS Nº 01</t>
  </si>
  <si>
    <t>PLANO DE BENEFÍCIOS DE PREVISAM I - SENAI-AM</t>
  </si>
  <si>
    <t>SENAI - AM</t>
  </si>
  <si>
    <t>PLANO DE BENEFÍCIOS PREVIDENCIÁRIOS DA FASERN - 001</t>
  </si>
  <si>
    <t>PLANO DE BENEFÍCIO DEFINIDO MULTIPATROCINADO</t>
  </si>
  <si>
    <t>PLANO ALCOA DE SEGURIDADE SOCIAL</t>
  </si>
  <si>
    <t>PLANO DE BENEFÍCIOS BD PREVICOKE</t>
  </si>
  <si>
    <t>PREVICOKE BD</t>
  </si>
  <si>
    <t>PLANO DE BENEFÍCIOS DA GRACE DO BRASIL LTDA</t>
  </si>
  <si>
    <t>GRACE PREV</t>
  </si>
  <si>
    <t>PLANO BP PREV</t>
  </si>
  <si>
    <t>BP PREV</t>
  </si>
  <si>
    <t>FIEB PREVIND BAHIA - FIEB/IEL-BA</t>
  </si>
  <si>
    <t>FIEB</t>
  </si>
  <si>
    <t>PLANO DE BENEFÍCIOS PREVIND - SESI/BA</t>
  </si>
  <si>
    <t>SESI - BA - PREVIND</t>
  </si>
  <si>
    <t>PLANO DE BENEFÍCIOS CRYOVAC PREV</t>
  </si>
  <si>
    <t>CRYOVAC PREV</t>
  </si>
  <si>
    <t>PLANO DE BENEFÍCIOS PREVIND SENAI-RS</t>
  </si>
  <si>
    <t>PREVIND SENAI/RS</t>
  </si>
  <si>
    <t>PLANO DE BENEFICIOS MAGNUS</t>
  </si>
  <si>
    <t>MAGNUS</t>
  </si>
  <si>
    <t>PLANO I DE APOSENTADORIA DO GRUPO MARSH BRASIL</t>
  </si>
  <si>
    <t>J&amp;H</t>
  </si>
  <si>
    <t>PLANO DE BENEFÍCIOS LUFTHANSA</t>
  </si>
  <si>
    <t>LUFTHANSA</t>
  </si>
  <si>
    <t>SENAI - ES</t>
  </si>
  <si>
    <t>SESI - ES</t>
  </si>
  <si>
    <t>PLANO MOBIL I</t>
  </si>
  <si>
    <t>PLANO DE APOSENTADORIA GOODYEAR</t>
  </si>
  <si>
    <t>GPP</t>
  </si>
  <si>
    <t>PLANO DE APOSENTADORIA MERCER</t>
  </si>
  <si>
    <t>SERVIÇO NACIONAL DE APRENDIZAGEM INDUSTRIAL - RS</t>
  </si>
  <si>
    <t>SENAI RS</t>
  </si>
  <si>
    <t>SHARPLES-STOKES S.A</t>
  </si>
  <si>
    <t>ATOFINA BRASIL QUIMICA LTDA</t>
  </si>
  <si>
    <t>WALLACE &amp; TIERNAN DO BRASIL INDUSTRIA E COMERCIO LTDA</t>
  </si>
  <si>
    <t xml:space="preserve">WALLACE &amp; TIERNAN DO BRASIL INDUSTRIA E </t>
  </si>
  <si>
    <t>PLANO DE PREVIDÊNCIA EATONPREV</t>
  </si>
  <si>
    <t>EATONPREV</t>
  </si>
  <si>
    <t>PLANO DE BENEFÍCIOS LOSANGO I - PARTE BÁSICA</t>
  </si>
  <si>
    <t>LOSANGO I - PARTE BÁSICA</t>
  </si>
  <si>
    <t>PLANO BÁSICO ITAULAM</t>
  </si>
  <si>
    <t>PLANO DE BENEFÍCIOS LOSANGO I - PARTE SUPLEMENTAR</t>
  </si>
  <si>
    <t>LOSANGO I - PARTE SUPLEMENTAR</t>
  </si>
  <si>
    <t>PLANO SUPLEMENTAR ITAULAM</t>
  </si>
  <si>
    <t>PLANO DE APOSENTADORIA DA DANAPREV</t>
  </si>
  <si>
    <t>PLANO DE BENEFICIOS TEXPREV</t>
  </si>
  <si>
    <t>PLANO DE CONTRIBUIÇÃO DEFINIDA PREVDOW</t>
  </si>
  <si>
    <t>PLANO VIVA DE PREVIDÊNCIA E PECÚLIO</t>
  </si>
  <si>
    <t>VIVAPREV</t>
  </si>
  <si>
    <t>PLANO DE BENEFÍCIOS PREVIND SESI/RS</t>
  </si>
  <si>
    <t>PREVIND SESI/RS</t>
  </si>
  <si>
    <t>PLANO DE BENEFÍCIOS BÁSICO</t>
  </si>
  <si>
    <t>PLANO DE COMPLEMENTAÇÃO DE APOSENTADORIA E PENSÃO - SISTEMA FCEMG</t>
  </si>
  <si>
    <t>PLANO DE BENEFÍCIOS BD</t>
  </si>
  <si>
    <t>PLANO DE BENEFÍCIOS NADIRPREV</t>
  </si>
  <si>
    <t>NADIRPREV</t>
  </si>
  <si>
    <t>SESI RS</t>
  </si>
  <si>
    <t>PLANO DE BENEFÍCIOS DO GRUPO BMP</t>
  </si>
  <si>
    <t>BMP</t>
  </si>
  <si>
    <t>PLANO BD - RJU</t>
  </si>
  <si>
    <t>BDR</t>
  </si>
  <si>
    <t>PLANO DE APOSENTADORIA CREDICARD</t>
  </si>
  <si>
    <t>PLANO BÁSICO CREDICARD</t>
  </si>
  <si>
    <t>PLANO DE APOSENTADORIA SUPLEMENTAR CREDICARD</t>
  </si>
  <si>
    <t>PLANO SUPLEMENTAR CREDICARD</t>
  </si>
  <si>
    <t>PLANO DE BENEFICIOS DA SISTEL - PBS-A</t>
  </si>
  <si>
    <t>PBS-A</t>
  </si>
  <si>
    <t>PLANO DE BENEFÍCIOS BAHEMA A</t>
  </si>
  <si>
    <t>BAHEMA - PLANO A</t>
  </si>
  <si>
    <t>PLANO DE BENEFÍCIOS SUPLEMENTAR AO REGIME JURÍDICO ÚNICO</t>
  </si>
  <si>
    <t>PBSRJU</t>
  </si>
  <si>
    <t>PLANO DE APOSENTADORIA FIBERPREV</t>
  </si>
  <si>
    <t>FIBERPREV</t>
  </si>
  <si>
    <t>PLANO DE BENEFÍCIOS WEG</t>
  </si>
  <si>
    <t>WSS</t>
  </si>
  <si>
    <t>PLANO DE BENEFICIOS ORICA</t>
  </si>
  <si>
    <t>ORICA</t>
  </si>
  <si>
    <t>PLANO DE APOSENTADORIA PREVI-ERICSSON</t>
  </si>
  <si>
    <t>PLANO BÁSICO - BD</t>
  </si>
  <si>
    <t>PLANO DE APOSENTADORIA SUPLEMENTAR PREVI-ERICSSON</t>
  </si>
  <si>
    <t>PLANO SUPLEMENTAR - CV</t>
  </si>
  <si>
    <t>PLANO DE APOSENTADORIA MAUÁ PREV</t>
  </si>
  <si>
    <t>PLANO MAUÁ PREV</t>
  </si>
  <si>
    <t>PREVIDENCIARIO ESTATUTARIO</t>
  </si>
  <si>
    <t>PLANO B</t>
  </si>
  <si>
    <t>PLANO DE BENEFÍCIOS 8 - RP8</t>
  </si>
  <si>
    <t>PLANO DE BENEFÍCIOS BAXTER</t>
  </si>
  <si>
    <t>BAXTER</t>
  </si>
  <si>
    <t>PLANO DE APOSENTADORIA SUMITOMO MITSUI</t>
  </si>
  <si>
    <t>SUMITOMO MITSUI</t>
  </si>
  <si>
    <t>PLANO DE APOSENTADORIA SEGURIDADE</t>
  </si>
  <si>
    <t>PLANO DE BENEFÍCIOS 4 - RP4</t>
  </si>
  <si>
    <t>PLANO RP4 - MGS</t>
  </si>
  <si>
    <t>PLANO DE BENEFÍCIOS PREVIDENCIÁRIOS 001</t>
  </si>
  <si>
    <t>ELSTERPREV</t>
  </si>
  <si>
    <t>ELSTER</t>
  </si>
  <si>
    <t>PLANO DE APOSENTADORIA DA SANTANDERPREVI</t>
  </si>
  <si>
    <t>PLANO DE BENEFÍCIOS PREVISC-SENAI-PI</t>
  </si>
  <si>
    <t>PREVISC - SENAI-PI</t>
  </si>
  <si>
    <t>PLANO II DE APOSENTADORIA DO GRUPO MARSH BRASIL</t>
  </si>
  <si>
    <t>MARSH</t>
  </si>
  <si>
    <t>ITOCHU</t>
  </si>
  <si>
    <t>PLANO DE BENEFÍCIOS I DA PREVIDÊNCIA SUPLEMENTAR</t>
  </si>
  <si>
    <t>PLANO COMPLEMENTAR DE BENEFÍCIOS PREVIDENCIAIS DA FACEB</t>
  </si>
  <si>
    <t>PLANO COMPL. BENEF. PREV. DA FACEB</t>
  </si>
  <si>
    <t>PLANO DE BENEFÍCIOS DA PATROCINADORA SKY BRASIL SERVIÇOS LTDA</t>
  </si>
  <si>
    <t>SKY</t>
  </si>
  <si>
    <t>PLANO DE BENEFÍCIOS DA INOVAR PREVIDENCIA</t>
  </si>
  <si>
    <t>PLANO DE APOSENTADORIA DEUTSCHE BANK</t>
  </si>
  <si>
    <t>PLANO DE BENEFÍCIOS DEUTSCHE BANK</t>
  </si>
  <si>
    <t>PLANO DE BENEFÍCIOS CEMAT BD - I</t>
  </si>
  <si>
    <t>CEMAT BD - I</t>
  </si>
  <si>
    <t>PS</t>
  </si>
  <si>
    <t>PLANO DE BENEFÍCIOS PREVISC-FECOMÉRCIO/SESC</t>
  </si>
  <si>
    <t>PREVISC - FECOMERCIO / SESC - SC</t>
  </si>
  <si>
    <t>PLANO DE BENFÍCIOS GRUPO ESSILOR</t>
  </si>
  <si>
    <t>ESSILOR</t>
  </si>
  <si>
    <t>PLANO DE BENEFÍCIOS TAPPREV</t>
  </si>
  <si>
    <t>TAP AIR</t>
  </si>
  <si>
    <t>PLANO DE BENEFÍCIOS HERING-PREV</t>
  </si>
  <si>
    <t>HERINGPREV</t>
  </si>
  <si>
    <t>PLANO DE BENEFÍCIOS BUNGE</t>
  </si>
  <si>
    <t>PLANO DE BENEFÍCIOS CONCREMAT</t>
  </si>
  <si>
    <t>CONCREMAT</t>
  </si>
  <si>
    <t>PLANO DE APOSENTADORIA MCPREV</t>
  </si>
  <si>
    <t>MCPREV</t>
  </si>
  <si>
    <t>PLANO DE BENEFÍCIOS DA PORTOPREV</t>
  </si>
  <si>
    <t>PLANO DE APOSENTADORIA DA CP PREV</t>
  </si>
  <si>
    <t>PLANO DE APOSENTADORIA CABOT BRASIL INDÚSTRIA E COMÉRCIO LTDA.</t>
  </si>
  <si>
    <t>CABOT</t>
  </si>
  <si>
    <t>PLANO DE BENEFÍCIOS PREVMETAL</t>
  </si>
  <si>
    <t>PREVMETAL</t>
  </si>
  <si>
    <t>PLANO DE BENEFÍCIOS NOVOZYMES</t>
  </si>
  <si>
    <t>NOVOZYMES</t>
  </si>
  <si>
    <t>PLANO DE BENEFÍCIOS NALCO</t>
  </si>
  <si>
    <t>NALCO</t>
  </si>
  <si>
    <t>GEBSA PREV</t>
  </si>
  <si>
    <t>PREVIDENCIÁRIO N° 1</t>
  </si>
  <si>
    <t>PLANO 1</t>
  </si>
  <si>
    <t>PLANO DE BENEFÍCIOS VCNE</t>
  </si>
  <si>
    <t>VCNE</t>
  </si>
  <si>
    <t>PLANO DE BENEFÍCIOS NOVO NORDISK</t>
  </si>
  <si>
    <t>NOVO NORDISK</t>
  </si>
  <si>
    <t>CGU COMPANHIA DE SEGUROS</t>
  </si>
  <si>
    <t>PLANO DE BENEFÍCIOS RANDONPREV</t>
  </si>
  <si>
    <t>PLANO DE BENEFÍCIOS MERCÚRIO</t>
  </si>
  <si>
    <t>MERCURIO</t>
  </si>
  <si>
    <t>PLANO DE BENEFÍCIOS PREVISENAC</t>
  </si>
  <si>
    <t>PREVISENAC</t>
  </si>
  <si>
    <t>PLANO DE BENEFÍCIOS PREVISESC</t>
  </si>
  <si>
    <t>PREVISESC</t>
  </si>
  <si>
    <t>PLANO DE  BENEFÍCIOS BANESPREV II</t>
  </si>
  <si>
    <t>PLANO BANESPREV II</t>
  </si>
  <si>
    <t>PLANO DE BENEFÍCIOS LUBRIZOL PREV</t>
  </si>
  <si>
    <t>LUBRIZOL PREV</t>
  </si>
  <si>
    <t>PLANO DE CONTRIBUIÇÃO VARIÁVEL DA PATROCINADORA RIOTRILHOS</t>
  </si>
  <si>
    <t>PLANO RIOTRILHOS</t>
  </si>
  <si>
    <t>PLANO DE APOSENTADORIA LILLYPREV</t>
  </si>
  <si>
    <t>PLANO DE APOSENTADORA</t>
  </si>
  <si>
    <t>PLANO DE APOSENTADORIA DIAGEO</t>
  </si>
  <si>
    <t>PLANO DIAGEO</t>
  </si>
  <si>
    <t>PLANO DE APOSENTADORIA SUPLEMENTAR DIAGEO</t>
  </si>
  <si>
    <t>DIAGEO SUPLEMENTAR</t>
  </si>
  <si>
    <t>PLANO DE BENEFÍCIOS 5-II - RP5- II</t>
  </si>
  <si>
    <t>PLANO PRODEMGE</t>
  </si>
  <si>
    <t>PLANO DE BENEFÍCIOS SOUTH32</t>
  </si>
  <si>
    <t>PLANO SOUTH32</t>
  </si>
  <si>
    <t>PLANO DE BENEFÍCIOS TENNECO</t>
  </si>
  <si>
    <t>TENNECO</t>
  </si>
  <si>
    <t>PLANO DE BENEFÍCIOS PREVIDENCIÁRIOS VIKINGPREV</t>
  </si>
  <si>
    <t>PLANO VIKINGPREV</t>
  </si>
  <si>
    <t>PLANO DE BENEFÍCIOS PREVISC SENAI-MA</t>
  </si>
  <si>
    <t>PREVISC - SENAI-MA</t>
  </si>
  <si>
    <t>PLANO BÁSICO DE BENEFÍCIOS DA UNIPREVI</t>
  </si>
  <si>
    <t>PLANO DE BENEFICIOS ACEPREV</t>
  </si>
  <si>
    <t>PLANO DE BENEFÍCIOS FUNTERRA PREV</t>
  </si>
  <si>
    <t>PLANO FUNTERRA PREV</t>
  </si>
  <si>
    <t>PLANO DE BENEFÍCIOS N.º 006 - DME</t>
  </si>
  <si>
    <t>PB DME</t>
  </si>
  <si>
    <t>PLANO DE BENEFÍCIOS AZENPREV</t>
  </si>
  <si>
    <t>AZENPREV</t>
  </si>
  <si>
    <t>PLANO BÁSICO DE BENEFÍCIOS I - SISTEMA FIRJAN</t>
  </si>
  <si>
    <t>BD I - SISTEMA FIRJAN</t>
  </si>
  <si>
    <t>PLANO PREVTOWERS</t>
  </si>
  <si>
    <t>PREVTOWERS</t>
  </si>
  <si>
    <t>PLANO DE BENEFÍCIOS II - AEROMOT</t>
  </si>
  <si>
    <t>PLANO II - AEROMOT</t>
  </si>
  <si>
    <t>PLANO DE BENEFÍCIOS II - INTERBRASIL</t>
  </si>
  <si>
    <t>PLANO II - INTERBRASIL</t>
  </si>
  <si>
    <t>PLANO DE BENEFÍCIOS II - TRANSBRASIL</t>
  </si>
  <si>
    <t>PLANO II - TRANSBRASIL</t>
  </si>
  <si>
    <t>PLANO DE BENEFÍCIOS VEXTY</t>
  </si>
  <si>
    <t>PLANO VEXTY</t>
  </si>
  <si>
    <t>PLANO PREVI-FIERN BD</t>
  </si>
  <si>
    <t>PREVI-FIERN BD</t>
  </si>
  <si>
    <t>PLANO BÁSICO DE BENEFÍCIOS I - SEBRAE-RJ</t>
  </si>
  <si>
    <t>BD I - SEBRAE - RJ</t>
  </si>
  <si>
    <t>PLANO DE BENEFÍCIOS AIR PRODUCTS</t>
  </si>
  <si>
    <t>PLANO DE BENEFÍCIOS PETROCOQUE</t>
  </si>
  <si>
    <t>PETROCOQUE</t>
  </si>
  <si>
    <t>PLANO DE BENEFÍCIOS ACTARIS</t>
  </si>
  <si>
    <t>ACTARIS</t>
  </si>
  <si>
    <t>PLANO DE APOSENTADORIA DA ANBIMA</t>
  </si>
  <si>
    <t>PLANO DA ANBIMA</t>
  </si>
  <si>
    <t>PLANO DE BENEFÍCIOS INNOVATIVE WATER CARE</t>
  </si>
  <si>
    <t>ARCH</t>
  </si>
  <si>
    <t>PLANO DE BENEFÍCIOS ANCOR</t>
  </si>
  <si>
    <t>PB ANCOR</t>
  </si>
  <si>
    <t>REGULAMENTO DO PLANO DE BENEFÍCIOS B3</t>
  </si>
  <si>
    <t>B3</t>
  </si>
  <si>
    <t>PLANO DE BENEFÍCIOS BOVESPA</t>
  </si>
  <si>
    <t>PB BOVESPA</t>
  </si>
  <si>
    <t>PLANO PREVIP</t>
  </si>
  <si>
    <t>PLANO DE BENEFÍCIOS PREVIDÊNCIÁRIOS Nº 001</t>
  </si>
  <si>
    <t>PFBD</t>
  </si>
  <si>
    <t>PLANO DE BENEFÍCIOS ALLIED DOMECQ</t>
  </si>
  <si>
    <t>ALLIED DOMECQ</t>
  </si>
  <si>
    <t>PLANO DE BENEFICIOS OESPREV</t>
  </si>
  <si>
    <t>PLANO DE PREVIDÊNCIA CENIBRA</t>
  </si>
  <si>
    <t>PLANO CENIBRA</t>
  </si>
  <si>
    <t>PLANO DE BENEFÍCIOS PROPEX DO BRASIL</t>
  </si>
  <si>
    <t>PROPEX DO BRASIL</t>
  </si>
  <si>
    <t>PLANO DE BENEFÍCIOS COMCAP I - COMCAPREV</t>
  </si>
  <si>
    <t>COMCAPREV</t>
  </si>
  <si>
    <t>PLANO DE BENEFÍCIOS BO PAPER PREV</t>
  </si>
  <si>
    <t>BO PAPER</t>
  </si>
  <si>
    <t>PLANO DE BENEFÍCIOS TRAMONTINAPREV</t>
  </si>
  <si>
    <t>PLANO DE BENEFÍCIOS ROCHEPREV</t>
  </si>
  <si>
    <t>PLANO DE BENEFÍCIOS GIVAUDAN DO BRASIL LTDA</t>
  </si>
  <si>
    <t>GIVAUDAN</t>
  </si>
  <si>
    <t>PLANO DE APOSENTADORIA TETRA PAK PREV</t>
  </si>
  <si>
    <t>PLANO DE APOSENTADORIA VISTEONPREV</t>
  </si>
  <si>
    <t>VISTEONPREV</t>
  </si>
  <si>
    <t>PLANO DE BENEFÍCIOS BOTICÁRIO PREV</t>
  </si>
  <si>
    <t>PLANO DE APOSENTADORIA DA FM</t>
  </si>
  <si>
    <t>FM</t>
  </si>
  <si>
    <t>PLANO MISTO DE BENEFÍCIO SUPLEMENTAR</t>
  </si>
  <si>
    <t>PLANO MISTO</t>
  </si>
  <si>
    <t>PLANO DE BENEFÍCIOS DE CONTRIBUIÇÃO DEFINIDA DA IBM BRASIL</t>
  </si>
  <si>
    <t>IBM - CD</t>
  </si>
  <si>
    <t>PLANO SAP</t>
  </si>
  <si>
    <t>SAP</t>
  </si>
  <si>
    <t>PLANO DE APOSENTADORIA JPMORGANCHASE</t>
  </si>
  <si>
    <t>JPMORGANCHASE</t>
  </si>
  <si>
    <t>PLANO DE APOSENTADORIA SPIRAXPREV</t>
  </si>
  <si>
    <t>SPIRAXPREV</t>
  </si>
  <si>
    <t>PLANO SUPLEMENTAR MARISOL PREVIDÊNCIA</t>
  </si>
  <si>
    <t>SUPLEMENTAR</t>
  </si>
  <si>
    <t>PLANO DE BENEFÍCIOS EDSERJ PREV</t>
  </si>
  <si>
    <t>EDSERJ PREV</t>
  </si>
  <si>
    <t>PLANO FGV</t>
  </si>
  <si>
    <t>PLANO DE BENEFÍCIOS PREVILEAF</t>
  </si>
  <si>
    <t>PREVILEAF</t>
  </si>
  <si>
    <t>PLANO DE BENEFÍCIO DEFINIDO EQUATORIAL ALAGOAS</t>
  </si>
  <si>
    <t>BD EQUATORIAL ALAGOAS</t>
  </si>
  <si>
    <t>PLANO BÁSICO DE BENEFÍCIOS I - SENAC-ARRJ</t>
  </si>
  <si>
    <t>BD I - SENAC - ARRJ</t>
  </si>
  <si>
    <t>PLANO DE BENEFÍCIOS DA EMBAIXADA DOS EUA</t>
  </si>
  <si>
    <t>EMBAIXADA DOS EUA</t>
  </si>
  <si>
    <t>PLANO DE APOSENTADORIA FIA - FUNDAÇÃO INSTITUTO DE ADMINISTRAÇÃO</t>
  </si>
  <si>
    <t>FIA</t>
  </si>
  <si>
    <t>PLANO DE BENEFÍCIOS HPE</t>
  </si>
  <si>
    <t>PLANO HPE PREV</t>
  </si>
  <si>
    <t>PLANO DE BENEFÍCIOS II</t>
  </si>
  <si>
    <t>PB II</t>
  </si>
  <si>
    <t>PLANO DE BENEFÍCIOS III</t>
  </si>
  <si>
    <t>PB III</t>
  </si>
  <si>
    <t>PLANO DE BENEFÍCIOS RBS PREV</t>
  </si>
  <si>
    <t>PLANO DE APOSENTADORIA SUPLEMENTAR-PRHOSPER</t>
  </si>
  <si>
    <t>00002</t>
  </si>
  <si>
    <t>PLANO DE BENEFÍCIOS SINDIVAL</t>
  </si>
  <si>
    <t>PB SINDIVAL</t>
  </si>
  <si>
    <t>PLANO DE BENEFÍCIOS SOUZA BARROS</t>
  </si>
  <si>
    <t>PB SOUZA BARROS</t>
  </si>
  <si>
    <t>PLANO DE BENEFÍCIOS 2 - USIPREV</t>
  </si>
  <si>
    <t>USIPREV</t>
  </si>
  <si>
    <t>PLANO DE BENEFÍCIOS SARAHPREV</t>
  </si>
  <si>
    <t>SARAHPREV</t>
  </si>
  <si>
    <t>PLANO DE BENEFÍCIOS FUJITSU DO BRASIL LTDA</t>
  </si>
  <si>
    <t>FUJITSU</t>
  </si>
  <si>
    <t>PLANO DE BENEFICIOS DE CONTRIBUIÇÃO DEFINIDA</t>
  </si>
  <si>
    <t>PLANO DE PREVIDÊNCIA CARBOPREV</t>
  </si>
  <si>
    <t>PLANO CARBOPREV</t>
  </si>
  <si>
    <t>PLANO CPRM PREV</t>
  </si>
  <si>
    <t>CPRM PREV</t>
  </si>
  <si>
    <t>PLANO DE BENEFÍCIOS ALL MALHA OESTE</t>
  </si>
  <si>
    <t>ALL MALHA OESTE</t>
  </si>
  <si>
    <t>PLANO MISTO DE BENEFÍCIOS PREVIDENCIÁRIOS Nº 001</t>
  </si>
  <si>
    <t>MISTO</t>
  </si>
  <si>
    <t>PLANO TRANSITÓRIO DE BENEFÍCIOS</t>
  </si>
  <si>
    <t>TRANSITÓRIO</t>
  </si>
  <si>
    <t>PLANO DE APOSENTADORIA BS CONTINENTAL</t>
  </si>
  <si>
    <t>BSH</t>
  </si>
  <si>
    <t>PLANO FOLHA PREV</t>
  </si>
  <si>
    <t>FOLHAPREV</t>
  </si>
  <si>
    <t>PLANO BÁSICO DE BENEFÍCIOS II - SESC-ARRJ</t>
  </si>
  <si>
    <t>BD II - SESC - ARRJ</t>
  </si>
  <si>
    <t>PLANO DE BENEFÍCIOS EQUATORIAL BD</t>
  </si>
  <si>
    <t>PLANO EQUATORIAL BD</t>
  </si>
  <si>
    <t>PLANO DE APOSENTADORIA INVENSYS</t>
  </si>
  <si>
    <t>INVENSYS</t>
  </si>
  <si>
    <t>PLANO DE CONTRIBUIÇÃO DEFINIDA</t>
  </si>
  <si>
    <t>PCD</t>
  </si>
  <si>
    <t>PLANO DE BENEFÍCIOS Nº 3</t>
  </si>
  <si>
    <t>PLANO DE APOSENTADORIA  AESPM</t>
  </si>
  <si>
    <t>AESPM</t>
  </si>
  <si>
    <t>PLANO DE BENEFÍCIOS AURORA PREV</t>
  </si>
  <si>
    <t>AURORA PREV</t>
  </si>
  <si>
    <t>PLANO DE APOSENTADORIA BIPREV</t>
  </si>
  <si>
    <t>BIPREV</t>
  </si>
  <si>
    <t>PLANO DE BENEFÍCIOS A</t>
  </si>
  <si>
    <t>PLANO DE APOSENTADORIA HUNTSMAN 1</t>
  </si>
  <si>
    <t>HUNTSMAN 1</t>
  </si>
  <si>
    <t>PLANO DE BENEFÍCIOS BORBOREMA</t>
  </si>
  <si>
    <t>PLANO BORBOREMA</t>
  </si>
  <si>
    <t>PLANO BRASILSAT</t>
  </si>
  <si>
    <t>BRASILSAT</t>
  </si>
  <si>
    <t>PLANO DE APOSENTADORIA SWPREV</t>
  </si>
  <si>
    <t>SWPREV</t>
  </si>
  <si>
    <t>PLANO DE BENEFÍCIOS ARYSTA PREV BD</t>
  </si>
  <si>
    <t>ARYSTA PREV BD</t>
  </si>
  <si>
    <t>PLANO DE BENEFÍCIOS E CUSTEIO DA UNISUL</t>
  </si>
  <si>
    <t>UNISUL</t>
  </si>
  <si>
    <t>PLANO SÃO FERNANDO</t>
  </si>
  <si>
    <t>PLANO MISTO DE BENEFÍCIOS PREVIDENCIÁRIOS - PLANO B</t>
  </si>
  <si>
    <t>B</t>
  </si>
  <si>
    <t>PLANO SALDADO DE BENEFÍCIOS PREVIDENCIÁRIOS (PLANO A)</t>
  </si>
  <si>
    <t>A</t>
  </si>
  <si>
    <t>PLANO C</t>
  </si>
  <si>
    <t>PLANO DE BENEFÍCIOS PREVISC SISTEMA FIEP</t>
  </si>
  <si>
    <t>PREVISC - SISTEMA FIEP</t>
  </si>
  <si>
    <t>PLANO DE BENEFÍCIOS UNISYS TECNOLOGIA</t>
  </si>
  <si>
    <t>UT</t>
  </si>
  <si>
    <t>PLANO PORTOBELLO PREV</t>
  </si>
  <si>
    <t>PORTOBELLO</t>
  </si>
  <si>
    <t>PLANO DE PREVIDÊNCIA UNIBANCO - FUTURO INTELIGENTE</t>
  </si>
  <si>
    <t>FUTURO INTELIGENTE</t>
  </si>
  <si>
    <t>PLANO DE BENEFÍCIOS TALARICO</t>
  </si>
  <si>
    <t>PB TALARICO</t>
  </si>
  <si>
    <t>PLANO DE BENEFÍCIOS PREVILOR</t>
  </si>
  <si>
    <t>PREVILOR</t>
  </si>
  <si>
    <t>PLANO DE APOSENTADORIA MILLIPORE</t>
  </si>
  <si>
    <t>MILLIPORE</t>
  </si>
  <si>
    <t>PLANO DE APOSENTADORIA ALUMNI</t>
  </si>
  <si>
    <t>ALUMNI</t>
  </si>
  <si>
    <t>PLANO DE APOSENTADORIA ITAUBANK</t>
  </si>
  <si>
    <t>ITAUBANK</t>
  </si>
  <si>
    <t>ASTRA</t>
  </si>
  <si>
    <t>PLANO RP6 - IMA</t>
  </si>
  <si>
    <t>RP6 - IMA</t>
  </si>
  <si>
    <t>PLANO DE APOSENTADORIA SESC - ES</t>
  </si>
  <si>
    <t>SESC/ES</t>
  </si>
  <si>
    <t>BENEFÍCIOS  03-A</t>
  </si>
  <si>
    <t>03-A</t>
  </si>
  <si>
    <t>BENEFÍCIOS 02-A</t>
  </si>
  <si>
    <t>02-A</t>
  </si>
  <si>
    <t>PLANO DE BENEFÍCIOS MESSIUS</t>
  </si>
  <si>
    <t>MESSIUS</t>
  </si>
  <si>
    <t>PLANO DE BENEFÍCIOS MARTINSPREV</t>
  </si>
  <si>
    <t>MARTINSPREV</t>
  </si>
  <si>
    <t>PLANO II DE APOSENTADORIA</t>
  </si>
  <si>
    <t>PLANO II</t>
  </si>
  <si>
    <t>PLANO DE 35% DA MEDIA SALARIAL</t>
  </si>
  <si>
    <t>PLANO 35% M S</t>
  </si>
  <si>
    <t>PLANO DE BENEFÍCIOS UNIQEMA</t>
  </si>
  <si>
    <t>UNIQEMA</t>
  </si>
  <si>
    <t>PLANO DE BENEFÍCIOS ESCELSOS II</t>
  </si>
  <si>
    <t>PLANO DE APOSENTADORIA DESERETPREV</t>
  </si>
  <si>
    <t>DESERETPREV</t>
  </si>
  <si>
    <t>DANKA DO BRASIL</t>
  </si>
  <si>
    <t>DANKA</t>
  </si>
  <si>
    <t>PLANO DE BENEFÍCIOS IV</t>
  </si>
  <si>
    <t>FUNSSEST - PLANO IV</t>
  </si>
  <si>
    <t>PLANO FUNBEP II</t>
  </si>
  <si>
    <t>PLANO DE BENEFÍCIOS  SISTEMA FIEMG</t>
  </si>
  <si>
    <t>PLANO CV SISTEMA FIEMG</t>
  </si>
  <si>
    <t>PLANO DE APOSENTADORIA COMPLEMENTAR MÓVEL VITALÍCIA</t>
  </si>
  <si>
    <t>ACMV</t>
  </si>
  <si>
    <t>PLANO DE REFORÇO DE BENEFÍCIO</t>
  </si>
  <si>
    <t>PLANO DE REFORÇO</t>
  </si>
  <si>
    <t>PLANO DE PREVIDÊNCIA STAHL BRASIL</t>
  </si>
  <si>
    <t>PLANO STAHL BRASIL</t>
  </si>
  <si>
    <t>AIR PRODUCTS GASES INDUSTRIAIS LTDA</t>
  </si>
  <si>
    <t>AIR PRODUCTS</t>
  </si>
  <si>
    <t>PLANO DE BENEFÍCIOS 2</t>
  </si>
  <si>
    <t>PREVI FUTURO</t>
  </si>
  <si>
    <t>FAELFLEX</t>
  </si>
  <si>
    <t>MISTO I</t>
  </si>
  <si>
    <t>PLANO DE APOSENTADORIA RABOBANK</t>
  </si>
  <si>
    <t>RABOBANK</t>
  </si>
  <si>
    <t>PLANO DE BENEFÍCIOS PREV FUPF</t>
  </si>
  <si>
    <t>PLANO PREV FUPF</t>
  </si>
  <si>
    <t>PLANO UNERJ PREV</t>
  </si>
  <si>
    <t>UNERJ PREV</t>
  </si>
  <si>
    <t>PLANO DE BENEFÍCIOS SGA-PREV</t>
  </si>
  <si>
    <t>SGA-PREV</t>
  </si>
  <si>
    <t>REGULAMENTO DO PLANO DE BENEFÍCIOS - REB</t>
  </si>
  <si>
    <t>REB</t>
  </si>
  <si>
    <t>PLANO DE BENEFÍCIOS METRO RIO</t>
  </si>
  <si>
    <t>METRO RIO</t>
  </si>
  <si>
    <t>PLANO DE APOSENTADORIA MSD PREV</t>
  </si>
  <si>
    <t>PLANO DE BENEFÍCIOS ALFA PREV</t>
  </si>
  <si>
    <t>ALFA PREV</t>
  </si>
  <si>
    <t>PLANO DE APOSENTADORIA PREVIHONDA</t>
  </si>
  <si>
    <t>SONY MUSIC</t>
  </si>
  <si>
    <t>PLANO DE BENEFÍCIOS PREVIDENCIÁRIOS III</t>
  </si>
  <si>
    <t>PBPIII</t>
  </si>
  <si>
    <t>PLANO DE BENEFÍCIOS CORNPREV</t>
  </si>
  <si>
    <t>CORNPREV</t>
  </si>
  <si>
    <t>PLANO DE BENEFÍCIOS UNIVALIPREVIDÊNCIA</t>
  </si>
  <si>
    <t>UNIVALIPREVIDENCIA</t>
  </si>
  <si>
    <t>PLANO CAMPOS PREV</t>
  </si>
  <si>
    <t>CAMPOS PREV</t>
  </si>
  <si>
    <t>PLANO DE APOSENTADORIA PHILIP MORRIS PREV</t>
  </si>
  <si>
    <t>PHILIP MORRIS PREV</t>
  </si>
  <si>
    <t>PLANO ESPECIAL Nº 1 DE APOSENTADORIA SUPLEMENTAR</t>
  </si>
  <si>
    <t>PLANO ESPECIAL 1</t>
  </si>
  <si>
    <t>PLANO ESPECIAL Nº 2 DE APOSENTADORIA SUPLEMENTAR</t>
  </si>
  <si>
    <t>PLANO ESPECIAL 2</t>
  </si>
  <si>
    <t>PLANO DE BENEFÍCIOS PRECE II</t>
  </si>
  <si>
    <t>PRECE II</t>
  </si>
  <si>
    <t>PLANO DE BENEFÍCIOS ALLIANCE PREV</t>
  </si>
  <si>
    <t>ALLIANCE PREV</t>
  </si>
  <si>
    <t>PLANO DE BENEFÍCIOS ELÉTRICAS - OP</t>
  </si>
  <si>
    <t>ELÉTRICAS - OP</t>
  </si>
  <si>
    <t>IDEALPREV</t>
  </si>
  <si>
    <t>PLANO DE CONTRIBUIÇÃO VARIAVEL I</t>
  </si>
  <si>
    <t>PCV I</t>
  </si>
  <si>
    <t>PLANO DE BENEFÍCIOS CEMAT - OP</t>
  </si>
  <si>
    <t>CEMAT - OP</t>
  </si>
  <si>
    <t>PLANO DE BENEFÍCIOS PREVIGALDERMA</t>
  </si>
  <si>
    <t>PREVIGALDERMA</t>
  </si>
  <si>
    <t>PLANO ABRAPPREV</t>
  </si>
  <si>
    <t>ABRAPPPREV</t>
  </si>
  <si>
    <t>PLANO DE BENEFÍCIOS II DA PREVIDÊNCIA SUPLEMENTAR</t>
  </si>
  <si>
    <t>PLANO DE BENEFÍCIOS SERPRO - PS-II</t>
  </si>
  <si>
    <t>PS-II</t>
  </si>
  <si>
    <t>HSBC INVESTMENT BANK</t>
  </si>
  <si>
    <t>PLANO DE BENEFÍCIOS APEX TOOL</t>
  </si>
  <si>
    <t>APEX TOOL</t>
  </si>
  <si>
    <t>PLANO DE APOSENTADORIA DE CONTRIBUIÇÃO VARIÁVEL - PACV</t>
  </si>
  <si>
    <t>PACV</t>
  </si>
  <si>
    <t>PLANO DE APOSENTADORIA PROGRAMADA - PAP</t>
  </si>
  <si>
    <t>PAP</t>
  </si>
  <si>
    <t>PLANO  FUNDAMENTAL</t>
  </si>
  <si>
    <t>FUNDAMENTAL</t>
  </si>
  <si>
    <t>PLANO DE APOSENTADORIA PREVINFINEUM</t>
  </si>
  <si>
    <t>PREVINFINEUM</t>
  </si>
  <si>
    <t>PLANO DE BENEFICIOS PREVCUMMINS</t>
  </si>
  <si>
    <t>PLANO DE APOSENTADORIA EMBRAER PREV</t>
  </si>
  <si>
    <t>PLANO DE BENEFÍCIOS SPRINGER</t>
  </si>
  <si>
    <t>PB - SPRINGER</t>
  </si>
  <si>
    <t>PLANO DE BENEFÍCIOS GRUPO NATURA&amp;CO</t>
  </si>
  <si>
    <t>NOSSAPREV</t>
  </si>
  <si>
    <t>PLANO DE APOSENTADORIA BOMBARDIER TRANSPORTATION BRASIL LTDA.</t>
  </si>
  <si>
    <t>BOMBARDIER</t>
  </si>
  <si>
    <t>PLANO DE BENEFÍCIOS BAHEMA PLANO B</t>
  </si>
  <si>
    <t>BAHEMA - PLANO B</t>
  </si>
  <si>
    <t>PLANO DE BENEFÍCIOS DA PPG</t>
  </si>
  <si>
    <t>PPG</t>
  </si>
  <si>
    <t>PLANO AJINOMOTO DE PREVIDÊNCIA</t>
  </si>
  <si>
    <t>AJINOMOTO</t>
  </si>
  <si>
    <t>PLANO DE BENEFÍCIOS TECPREV</t>
  </si>
  <si>
    <t>TECPREV</t>
  </si>
  <si>
    <t xml:space="preserve">PLANO DE BENEFÍCIOS PREVICIERGS </t>
  </si>
  <si>
    <t>PREVICIERGS</t>
  </si>
  <si>
    <t>PLANO DE BENEFÍCIOS SENACPREV</t>
  </si>
  <si>
    <t>SENACPREV</t>
  </si>
  <si>
    <t>PLANO DE APOSENTADORIA DA ABBPREV</t>
  </si>
  <si>
    <t>ABBPREV</t>
  </si>
  <si>
    <t>PLANO DE BENEFÍCIOS PFIZER PREV</t>
  </si>
  <si>
    <t>PLANO DE BENEFÍCIOS PREVIDENCIÁRIOS BETA</t>
  </si>
  <si>
    <t>BETA</t>
  </si>
  <si>
    <t>PLANO DE APOSENTADORIA DA CETIP</t>
  </si>
  <si>
    <t>PLANO DA CETIP</t>
  </si>
  <si>
    <t>PLANO DE BENEFÍCIOS CASSI PREV</t>
  </si>
  <si>
    <t>CASSI PREV</t>
  </si>
  <si>
    <t>PLANO DE BENEFÍCIOS 02-B</t>
  </si>
  <si>
    <t>02-B</t>
  </si>
  <si>
    <t>PLANO DE BENEFÍCIOS 01-B</t>
  </si>
  <si>
    <t>01-B</t>
  </si>
  <si>
    <t>PLANO DE BENEFÍCIOS 03-B</t>
  </si>
  <si>
    <t>03-B</t>
  </si>
  <si>
    <t>PLANO DE PREVIDÊNCIA REPSOL</t>
  </si>
  <si>
    <t>PLANO REPSOL</t>
  </si>
  <si>
    <t>PLANO DE BENEFÍCIOS MACKPREV</t>
  </si>
  <si>
    <t>MACKPREVI</t>
  </si>
  <si>
    <t>PLANO DE BENEFÍCIOS AT&amp;T GNS</t>
  </si>
  <si>
    <t>AT&amp;T GNS</t>
  </si>
  <si>
    <t>PLANO DE BENEFÍCIOS UNOESC PREV</t>
  </si>
  <si>
    <t>UNOESC PREV</t>
  </si>
  <si>
    <t>PLANO DE BENEFÍCIOS AGILENT</t>
  </si>
  <si>
    <t>PLANO AGILENT</t>
  </si>
  <si>
    <t>PLANO MISTO DE BENEFÍCIOS</t>
  </si>
  <si>
    <t>PMB</t>
  </si>
  <si>
    <t>PLANO DE CONTRIBUIÇÃO VARIÁVEL DA PATROCINADORA RFFSA</t>
  </si>
  <si>
    <t>PLANO RFFSA</t>
  </si>
  <si>
    <t>PLANO BÁSICO DE BENEFÍCIOS III - FIRJAN/CIRJ</t>
  </si>
  <si>
    <t>CD III - FIRJAN E CIRJ</t>
  </si>
  <si>
    <t>PLANO BÁSICO DE BENEFÍCIOS III - PREVINDUS</t>
  </si>
  <si>
    <t>CD III - PREVINDUS</t>
  </si>
  <si>
    <t>PLANO BÁSICO DE BENEFÍCIOS III - SEBRAE-RJ</t>
  </si>
  <si>
    <t>CD III - SEBRAE - RJ</t>
  </si>
  <si>
    <t>PLANO BÁSICO DE BENEFÍCIOS III - SENAI-RJ</t>
  </si>
  <si>
    <t>CD III - SENAI - RJ</t>
  </si>
  <si>
    <t>PLANO BÁSICO DE BENEFÍCIOS III - SESI-RJ</t>
  </si>
  <si>
    <t>CD III - SESI - RJ</t>
  </si>
  <si>
    <t>PLANO MISTO DE BENEFÍCIOS DA POUPREV</t>
  </si>
  <si>
    <t>PLANO DE APOSENTADORIA TÊXTIL PREV</t>
  </si>
  <si>
    <t>TEXTIL PREV</t>
  </si>
  <si>
    <t>PLANO MISTO DE BENEFÍCIOS PREVIDENCIÁRIOS DA FAPA</t>
  </si>
  <si>
    <t>PLANO DE BENEFÍCIOS VALE MAIS</t>
  </si>
  <si>
    <t>PLANO VALE MAIS</t>
  </si>
  <si>
    <t>PLANO BÁSICO DE BENEFÍCIOS III - SENAC - ARRJ</t>
  </si>
  <si>
    <t>CD III - SENAC - ARRJ</t>
  </si>
  <si>
    <t>PLANO BÁSICO DE BENEFÍCIOS III - SESC - ARRJ</t>
  </si>
  <si>
    <t>CD III - SESC - ARRJ</t>
  </si>
  <si>
    <t>BEAUTE AMERICA LATINA LTDA</t>
  </si>
  <si>
    <t>BEAUTE</t>
  </si>
  <si>
    <t>PLANO CONVÊNIO DE ADMINISTRAÇÃO - TELEPAR CELULAR</t>
  </si>
  <si>
    <t>TELEPAR CELULAR</t>
  </si>
  <si>
    <t>PLANO DE BENEFÍCIOS CELPA - OP</t>
  </si>
  <si>
    <t>CELPA - OP</t>
  </si>
  <si>
    <t>PLANO PBS - CPQD</t>
  </si>
  <si>
    <t>PBS - CPQD</t>
  </si>
  <si>
    <t>PLANO DE BENEFÍCIOS DA SISTEL - SISTEL</t>
  </si>
  <si>
    <t>PBS - SISTEL</t>
  </si>
  <si>
    <t>PLANO DE BENEFÍCIOS PBSTELE CELULAR SUL</t>
  </si>
  <si>
    <t>PBS - TELE CELULAR SUL</t>
  </si>
  <si>
    <t>PLANO DE BENEFÍCIOS PBS TELE NORDESTE CELULAR</t>
  </si>
  <si>
    <t>PBS - TELE NORDESTE CELULAR</t>
  </si>
  <si>
    <t>PLANO PBS - TELE NORTE CELULAR</t>
  </si>
  <si>
    <t>PBS - TELE NORTE CELULAR</t>
  </si>
  <si>
    <t>PLANO PBS - TELEMAR</t>
  </si>
  <si>
    <t>PBS - TELEMAR</t>
  </si>
  <si>
    <t>PLANO DE BENEFÍCIOS TELEFÔNICA BD</t>
  </si>
  <si>
    <t>PBS - TELESP</t>
  </si>
  <si>
    <t>PLANO PBS - TELEBRÁS</t>
  </si>
  <si>
    <t>PBS - TELEBRAS</t>
  </si>
  <si>
    <t>PLANO DE COMPLEMENTAÇÃO DE APOSENTADORIA E DE PENSÃO</t>
  </si>
  <si>
    <t>PB 501</t>
  </si>
  <si>
    <t>PLANO DE BENEFÍCIOS  II</t>
  </si>
  <si>
    <t>PLANO DE BENEFÍCIO III</t>
  </si>
  <si>
    <t>PLANO DE COMPLEMENTAÇÃO DE APOSENTADORIAS E PENSÕES DO BANESPA</t>
  </si>
  <si>
    <t>PLANO PRÉ-75</t>
  </si>
  <si>
    <t>PLANO DE BENEFÍCIOS PREVIDENCIÁRIOS MISTO Nº 001</t>
  </si>
  <si>
    <t>PFMISTO</t>
  </si>
  <si>
    <t>PLANO DE BENEFÍCIOS CV-03</t>
  </si>
  <si>
    <t>PB CV-03</t>
  </si>
  <si>
    <t>PLANO DE BENEFÍCIOS BANESPREV III</t>
  </si>
  <si>
    <t>PLANO BANESPREV III</t>
  </si>
  <si>
    <t>PLANO DE BEN. TCSPREV - P. PRIV. DA TELE CENTRO SUL PARTICIPAÇÕES S.A.</t>
  </si>
  <si>
    <t>TCSPREV</t>
  </si>
  <si>
    <t>PLANO DE BENEFÍCIOS OTIS</t>
  </si>
  <si>
    <t>PB - OTIS</t>
  </si>
  <si>
    <t>PLANO DE APOSENTADORIA CHEMTRADE PREV</t>
  </si>
  <si>
    <t>CHEMTRADE PREV</t>
  </si>
  <si>
    <t>FUNDAÇÃO PARA INOVAÇÕES TECNOLÓGICAS - FITEC</t>
  </si>
  <si>
    <t>FITEC</t>
  </si>
  <si>
    <t>PLANO DE CONTRIBUIÇÃO VARIÁVEL DA PATROCINADORA CBTU</t>
  </si>
  <si>
    <t>PLANO CBTU</t>
  </si>
  <si>
    <t>PLANO DE CONTRIBUIÇÃO VARIÁVEL DA PATROCINADORA REFER</t>
  </si>
  <si>
    <t>PLANO REFER</t>
  </si>
  <si>
    <t>ONDAPREV</t>
  </si>
  <si>
    <t>PLANO DE CONTRIBUIÇÃO VARIÁVEL DA CENTRAL</t>
  </si>
  <si>
    <t>PLANO CENTRAL</t>
  </si>
  <si>
    <t>PLANO DE APOSENTADORIA SINDUSPREV</t>
  </si>
  <si>
    <t>SINDUSPREV</t>
  </si>
  <si>
    <t>PLANO DE BENEFÍCIOS DA ESPN</t>
  </si>
  <si>
    <t>ESPN</t>
  </si>
  <si>
    <t>PLANO DE APOSENTADORIA KPMG</t>
  </si>
  <si>
    <t>PLANO KPMG</t>
  </si>
  <si>
    <t>PLANO CPQD PREV</t>
  </si>
  <si>
    <t>CPQD PREV</t>
  </si>
  <si>
    <t>PLANO DE BENEFÍCIOS DO GRUPO SILVIO SANTOS</t>
  </si>
  <si>
    <t>PLANO GRUPO SILVIO SANTOS</t>
  </si>
  <si>
    <t>ADVANCED ELASTOMER SYSTEMS BRASILEIRA LTDA</t>
  </si>
  <si>
    <t>ADVANCED</t>
  </si>
  <si>
    <t>PLANO DE APOSENTADORIA VOITH</t>
  </si>
  <si>
    <t>PLANO DE APOSENTADORIA DA INTELIG TELECOMUNICAÇÕES LTDA.</t>
  </si>
  <si>
    <t>INTELIG</t>
  </si>
  <si>
    <t>PLANO CV ONS</t>
  </si>
  <si>
    <t>CV ONS</t>
  </si>
  <si>
    <t>PLANO DE PREVIDÊNCIA CACHOEIRA DOURADA</t>
  </si>
  <si>
    <t>PLANO CACHOEIRA DOURADA</t>
  </si>
  <si>
    <t>PLANO DE BENEFÍCIO TFLPREV</t>
  </si>
  <si>
    <t>TFLPREV</t>
  </si>
  <si>
    <t>PLANO DE BENEFÍCIOS FIESCPREV</t>
  </si>
  <si>
    <t>FIESCPREV</t>
  </si>
  <si>
    <t>PLANO TELEMARPREV</t>
  </si>
  <si>
    <t>TELEMARPREV</t>
  </si>
  <si>
    <t>PLANO DE BENEFÍCIOS CELÉSTICA PREV</t>
  </si>
  <si>
    <t>CELESTICA PREV</t>
  </si>
  <si>
    <t>PLANO DE PREVIDÊNCIA ALPAPREV</t>
  </si>
  <si>
    <t>PLANO DE BENEFÍCIOS CELGPREV</t>
  </si>
  <si>
    <t>PLANO CELGPREV</t>
  </si>
  <si>
    <t>PREVIND 2 - SISTEMA INDÚSTRIA DE PREVIDÊNCIA PRIVADA</t>
  </si>
  <si>
    <t>PREVIND 2</t>
  </si>
  <si>
    <t>PLANO DE PREVIDÊNCIA TRANSPETRO</t>
  </si>
  <si>
    <t>PLANO TRANSPETRO</t>
  </si>
  <si>
    <t>PLANO MISTO DE BENEFÍCIOS PREVIDENCIÁRIOS N° 1</t>
  </si>
  <si>
    <t>PLANO MISTO DE BENEFÍCIOS DA FCEMG / SESC-MG / SENAC-MG</t>
  </si>
  <si>
    <t>PB MISTO Nº 007 - SISTEMA FCEMG</t>
  </si>
  <si>
    <t>PLANO DE BENEFÍCIOS PREVIDENCIÁRIOS COHAPREV</t>
  </si>
  <si>
    <t>COHAPREV</t>
  </si>
  <si>
    <t>PLANO DE APOSENTADORIA DE CONTRIBUIÇÃO VARIÁVEL</t>
  </si>
  <si>
    <t>PLANO DE BENEFÍCIOS VALIAPREV</t>
  </si>
  <si>
    <t>PLANO VALIAPREV</t>
  </si>
  <si>
    <t>AMAZONVIDA</t>
  </si>
  <si>
    <t>PLANO MISTO DE BENEFÍCIOS PREVIDENCIÁRIOS Nº 01 DO SENAI - BA</t>
  </si>
  <si>
    <t>SENAI - BA</t>
  </si>
  <si>
    <t>PLANO CORRENTE DE CONTRIBUIÇÃO DEFINIDA</t>
  </si>
  <si>
    <t>PLANO DE BENEFÍCIOS CHEMPREV</t>
  </si>
  <si>
    <t>CHEMPREV</t>
  </si>
  <si>
    <t>PLANO DE APOSENTADORIA DA RTM</t>
  </si>
  <si>
    <t>PLANO DA RTM</t>
  </si>
  <si>
    <t>PLANO DE BENEFÍCIOS COSUEL PREV</t>
  </si>
  <si>
    <t>COSUEL</t>
  </si>
  <si>
    <t>PLANO DE BENEFÍCIOS ARM PREV</t>
  </si>
  <si>
    <t>ARM PREV</t>
  </si>
  <si>
    <t>PLANO DE BENEFÍCIOS KIRTON PREV</t>
  </si>
  <si>
    <t>KIRTON PREV</t>
  </si>
  <si>
    <t>PLANO DE BENEFÍCIOS DE CONTRIBUIÇÃO DEFINIDA - PAI-CD</t>
  </si>
  <si>
    <t>PAI-CD</t>
  </si>
  <si>
    <t>PLANO DE BENEFÍCIOS SUPLEMENTAR CAMPARI-PREV</t>
  </si>
  <si>
    <t>CAMPARI SUPL.</t>
  </si>
  <si>
    <t>PLANO STARRETT DE BENEFICIOS</t>
  </si>
  <si>
    <t>STARRETT</t>
  </si>
  <si>
    <t>PLANO DE APOSENTADORIA DE CONTRIBUIÇÃO DEFINIDA</t>
  </si>
  <si>
    <t>PLANO SALDADO DE BENEFÍCIOS</t>
  </si>
  <si>
    <t>BS</t>
  </si>
  <si>
    <t>BT COUNICATION LTDA</t>
  </si>
  <si>
    <t>BT</t>
  </si>
  <si>
    <t>PLANO DE BENEFÍCIOS D</t>
  </si>
  <si>
    <t>PLANO D</t>
  </si>
  <si>
    <t>PLANO DE BENEFICIOS II</t>
  </si>
  <si>
    <t>PLANO CD</t>
  </si>
  <si>
    <t>PLANO ALESAT</t>
  </si>
  <si>
    <t>ALESAT</t>
  </si>
  <si>
    <t>PLANO DE BENEFÍCIOS TRENSURB PREV CD</t>
  </si>
  <si>
    <t>TRENSURB PREV CD</t>
  </si>
  <si>
    <t>PLANO DE BENEFÍCIOS MULTIFUTURO I</t>
  </si>
  <si>
    <t>MULTIFUTURO I</t>
  </si>
  <si>
    <t>PLANO DE BENEFÍCIOS EBC PREV</t>
  </si>
  <si>
    <t>EBC PREV</t>
  </si>
  <si>
    <t>PLANO DE PREVIDÊNCIA TRIUNFO</t>
  </si>
  <si>
    <t>PLANO TRIUNFO VIDA</t>
  </si>
  <si>
    <t>PLANO PREV-RENDA</t>
  </si>
  <si>
    <t>PREV-RENDA</t>
  </si>
  <si>
    <t>PLANO DE CONTRIBUIÇÃO VARIÁVEL METROFOR</t>
  </si>
  <si>
    <t>PLANO METROFOR</t>
  </si>
  <si>
    <t>PLANO DE APOSENTADORIA CSL</t>
  </si>
  <si>
    <t>CSL</t>
  </si>
  <si>
    <t>PLANO DE BENEFÍCIOS CEEEPREV</t>
  </si>
  <si>
    <t>CEEEPREV</t>
  </si>
  <si>
    <t>PLANO DE BENEFÍCIOS Nº 01</t>
  </si>
  <si>
    <t>PLANO DE APOSENTADORIA VERAPREV</t>
  </si>
  <si>
    <t>VERAPREV</t>
  </si>
  <si>
    <t>PLANO DE APOSENTADORIA MBPREV</t>
  </si>
  <si>
    <t>PLANO IBPPREV ASSOCIADOS</t>
  </si>
  <si>
    <t>PLANO DE BENEFÍCIOS TIMPREV - NORDESTE</t>
  </si>
  <si>
    <t>TIMPREV-NORDESTE</t>
  </si>
  <si>
    <t>PLANO DE BENEFÍCIOS TIMPREV SUL</t>
  </si>
  <si>
    <t>TIMPREV-SUL</t>
  </si>
  <si>
    <t>PLANO DE PREVIDÊNCIA COMPLEMENTAR UNILEVERPREV</t>
  </si>
  <si>
    <t>PLANO DE BENEFÍCIOS I - NORDESTE</t>
  </si>
  <si>
    <t>PLANO I - NORDESTE</t>
  </si>
  <si>
    <t>PLANO DE BENEFÍCIOS I - RIO SUL</t>
  </si>
  <si>
    <t>PLANO I - RIO SUL</t>
  </si>
  <si>
    <t>PLANO DE BENEFÍCIOS I - SATA</t>
  </si>
  <si>
    <t>PLANO I - SATA</t>
  </si>
  <si>
    <t>PLANO DE BENEFÍCIOS II - FRB</t>
  </si>
  <si>
    <t>PLANO II - FRB</t>
  </si>
  <si>
    <t>PLANO DE BENEFÍCIOS II - RIO SUL</t>
  </si>
  <si>
    <t>PLANO II - RIO SUL</t>
  </si>
  <si>
    <t>PLANO DE BENEFÍCIOS II - SATA</t>
  </si>
  <si>
    <t>PLANO II - SATA</t>
  </si>
  <si>
    <t>PLANO DE BENEFÍCIOS II - VARIGLOG</t>
  </si>
  <si>
    <t>PLANO II - VARIGLOG</t>
  </si>
  <si>
    <t>PLANO DE BENEFÍCIOS TAPMEPREV</t>
  </si>
  <si>
    <t>PLANO TAPMEPREV</t>
  </si>
  <si>
    <t>PLANO TELEBRASPREV</t>
  </si>
  <si>
    <t>TELEBRASPREV</t>
  </si>
  <si>
    <t>PLANO DE BENEFÍCIOS CARREFOURPREV</t>
  </si>
  <si>
    <t>PLANO DE BENEFÍCIOS I - VARIG</t>
  </si>
  <si>
    <t>PLANO I - VARIG</t>
  </si>
  <si>
    <t>PLANO DE BENEFÍCIOS II - TROPICAL</t>
  </si>
  <si>
    <t>PLANO II - TROPICAL</t>
  </si>
  <si>
    <t>PLANO DE BENEFÍCIOS II - VARIG</t>
  </si>
  <si>
    <t>PLANO II - VARIG</t>
  </si>
  <si>
    <t>PLANO DE BENEFÍCIOS MULTIFUTURO II</t>
  </si>
  <si>
    <t>MULTIFUTURO II</t>
  </si>
  <si>
    <t>PLANO POSTALPREV</t>
  </si>
  <si>
    <t>POSTALPREV</t>
  </si>
  <si>
    <t>PLANO DE BENEFÍCIOS ERNST &amp; YOUNG</t>
  </si>
  <si>
    <t>ERNST</t>
  </si>
  <si>
    <t>PLANO DE BENEFÍCIOS FUVATES PREV CD</t>
  </si>
  <si>
    <t>FUVATES PREV CD</t>
  </si>
  <si>
    <t>PLANO DE BENEFÍCIOS SEESPPREV</t>
  </si>
  <si>
    <t>SEESPPREV</t>
  </si>
  <si>
    <t>PLANO LOSANGO PREVMAIS</t>
  </si>
  <si>
    <t>PREVIMAIS</t>
  </si>
  <si>
    <t>PLANO DE BENEFÍCIOS ADISSEO</t>
  </si>
  <si>
    <t>ADISSEO</t>
  </si>
  <si>
    <t>APABA</t>
  </si>
  <si>
    <t>PLANO CRMPREV</t>
  </si>
  <si>
    <t>CRMPREV</t>
  </si>
  <si>
    <t>PLANO DE BENEFÍCIOS CSG PREV</t>
  </si>
  <si>
    <t>CSG PREV</t>
  </si>
  <si>
    <t>PLANO DE BENEFÍCIOS FUMEC PREV</t>
  </si>
  <si>
    <t>FUMEC PREV</t>
  </si>
  <si>
    <t>PLANO RIO POLÍMEROS</t>
  </si>
  <si>
    <t>RIO POLÍMEROS</t>
  </si>
  <si>
    <t>PLANO PREVIDENCIAL B</t>
  </si>
  <si>
    <t>PLANO PETROS BRASKEM</t>
  </si>
  <si>
    <t>PLANO PETROS COPESUL</t>
  </si>
  <si>
    <t>PLANO PETROS NITRIFLEX/ARLANXEO</t>
  </si>
  <si>
    <t>PLANO ARLANXEO PREV</t>
  </si>
  <si>
    <t>PLANO PETROS PQU</t>
  </si>
  <si>
    <t>PLANO PETROS ULTRAFERTIL</t>
  </si>
  <si>
    <t>PLANO DE BENEFÍCIOS DSM</t>
  </si>
  <si>
    <t>DSM</t>
  </si>
  <si>
    <t>PLANO DE BENEFÍCIOS ADP PREV</t>
  </si>
  <si>
    <t>ADPREV</t>
  </si>
  <si>
    <t>PLANO DE BENEFÍCIOS PCV</t>
  </si>
  <si>
    <t>PCV</t>
  </si>
  <si>
    <t>PLANO MISTO DE BENEFÍCIO DE BENEFÍCIOS CESAMA</t>
  </si>
  <si>
    <t>CESAMA</t>
  </si>
  <si>
    <t>INDUSPREV - FIESP</t>
  </si>
  <si>
    <t>INDUSPREV - SENAI/SP</t>
  </si>
  <si>
    <t>INDUSPREV - SESI/SP</t>
  </si>
  <si>
    <t>PLANO CELPREV AMAZÔNIA</t>
  </si>
  <si>
    <t>CELPREV AMAZÔNIA</t>
  </si>
  <si>
    <t>PLANO SIMEPREV</t>
  </si>
  <si>
    <t>SIMEPREV</t>
  </si>
  <si>
    <t>PLANO DE BENEFÍCIOS AIR FRANCE II</t>
  </si>
  <si>
    <t>AIR FRANCE - PLANO II</t>
  </si>
  <si>
    <t>PLANO COPESUL DE PREVIDÊNCIA</t>
  </si>
  <si>
    <t>PLANO COPESULPREV</t>
  </si>
  <si>
    <t>PLANO DE APOSENTADORIA CYAMPREV</t>
  </si>
  <si>
    <t>PLANO DE BENEFICIOS PEPSICO</t>
  </si>
  <si>
    <t>PLANO DE BENEFÍCIOS TECNOPREV</t>
  </si>
  <si>
    <t>TECNOPREV</t>
  </si>
  <si>
    <t>PLANO DE PREVIDÊNCIA DO IBA</t>
  </si>
  <si>
    <t>PLANO IBAPREV</t>
  </si>
  <si>
    <t>PLANO DE BENEFÍCIOS PREVIG</t>
  </si>
  <si>
    <t>PLANO DE PREVIDÊNCIA CULTURAPREV</t>
  </si>
  <si>
    <t>PLANO CULTURAPREV</t>
  </si>
  <si>
    <t>PLANO MISTO DE BENEFÍCIOS PREVIDENCIÁRIOS DOS TRABALHADORES DA SANASA</t>
  </si>
  <si>
    <t>PLANO MISTO SANASA</t>
  </si>
  <si>
    <t>PLANO DE BENEFÍCIOS PREVIDENCIÁRIOS DO SISTEMA UNICRED</t>
  </si>
  <si>
    <t>PLANO PRECAVER</t>
  </si>
  <si>
    <t>PLANO DE BENEFÍCIOS SEBRAEPREV</t>
  </si>
  <si>
    <t>SEBRAEPREV</t>
  </si>
  <si>
    <t>PLANO DE BENEFICIOS PREVIDENCIARIOS DO ADVOGADO-PBPA</t>
  </si>
  <si>
    <t>PBPA</t>
  </si>
  <si>
    <t>PLANO DE BENEFÍCIOS PREVIDENCIÁRIOS DO ADVOGADO</t>
  </si>
  <si>
    <t>PLANO DE BENEFÍCIOS AIR FRANCE I</t>
  </si>
  <si>
    <t>AIR FRANCE - PLANO I</t>
  </si>
  <si>
    <t>PLANO DE APOSENTADORIA CYAMPREV II</t>
  </si>
  <si>
    <t>CYAMPREV II</t>
  </si>
  <si>
    <t>PLANO DE BENEFÍCIOS CAERN PREV</t>
  </si>
  <si>
    <t>CAERN PREV</t>
  </si>
  <si>
    <t>PLANO DE BENEFÍCIOS SENGE PREVIDÊNCIA</t>
  </si>
  <si>
    <t>SENGE PREVIDÊNCIA</t>
  </si>
  <si>
    <t>PLANO DE PREVIDÊNCIA CROPREV</t>
  </si>
  <si>
    <t>PLANO CROPREV</t>
  </si>
  <si>
    <t>PLANO MULTIPATROCINADO DE CONTRIBUIÇÃO DEFINIDA</t>
  </si>
  <si>
    <t>VIVA EMPRESARIAL</t>
  </si>
  <si>
    <t>PLANO DE PREVIDÊNCIA  SINDICATO DOS MÉDICOS DO RIO  JANEIRO</t>
  </si>
  <si>
    <t>PLANO SINMED/RJ</t>
  </si>
  <si>
    <t>PLANO DE BENEFÍCIOS JMALUCELLI</t>
  </si>
  <si>
    <t>PLANO JMALUCELLI</t>
  </si>
  <si>
    <t>PLANO CD RUMOS</t>
  </si>
  <si>
    <t>CD RUMOS</t>
  </si>
  <si>
    <t>PLANO DE BENEFÍCIOS BD INVISTA</t>
  </si>
  <si>
    <t>BD INVISTA</t>
  </si>
  <si>
    <t>PLANO DE BENEFÍCIOS COTRIJAL PREV</t>
  </si>
  <si>
    <t>COTRIJAL PREV</t>
  </si>
  <si>
    <t>PLANO DE BENEFÍCIOS DA WEST PREV</t>
  </si>
  <si>
    <t>WEST PHARMA</t>
  </si>
  <si>
    <t>PLANO DE BENEFÍCIOS DME - II</t>
  </si>
  <si>
    <t>PB DME - II</t>
  </si>
  <si>
    <t>PLANO DE BENEFÍCIOS PROMON MULTIFLEX</t>
  </si>
  <si>
    <t>MULTIFLEX</t>
  </si>
  <si>
    <t>PLANO DE PREVIDÊNCIA COMPLEMENTAR PAQUETÁPREV</t>
  </si>
  <si>
    <t>PAQUETÁPREV</t>
  </si>
  <si>
    <t>PLANO SALDADO EPAGRI</t>
  </si>
  <si>
    <t>EPAGRI SD</t>
  </si>
  <si>
    <t>PLANO EPAGRI-FLEXCERES</t>
  </si>
  <si>
    <t>EPAGRI CV</t>
  </si>
  <si>
    <t>PLANO MISTO DE BENEFÍCIOS  - UNIPREV</t>
  </si>
  <si>
    <t>UNIPREV</t>
  </si>
  <si>
    <t>PLANO DE BENEFÍCIOS DO GRUPO ICATU SEGUROS</t>
  </si>
  <si>
    <t>ICATU SEGUROS</t>
  </si>
  <si>
    <t>PLANO DE APOSENTADORIA RENAULT</t>
  </si>
  <si>
    <t>RENOPREV</t>
  </si>
  <si>
    <t>PLANO DE BENEFÍCIOS CMSPREV</t>
  </si>
  <si>
    <t>CMSPREV</t>
  </si>
  <si>
    <t>PLANO BETA DE BENEFÍCIOS</t>
  </si>
  <si>
    <t>PLANO BETA</t>
  </si>
  <si>
    <t>PLANO IV</t>
  </si>
  <si>
    <t>PLANO DE APOSENTADORIA MERCOPREV</t>
  </si>
  <si>
    <t>TATE &amp; LYLE</t>
  </si>
  <si>
    <t>PLANO DE BENEFÍCIOS PREVI-FIERN 2</t>
  </si>
  <si>
    <t>PREVI FIERN 2</t>
  </si>
  <si>
    <t>PLANO PREVER</t>
  </si>
  <si>
    <t>PLANO DE APOSENTADORIA GDBPREV</t>
  </si>
  <si>
    <t>GDBPREV</t>
  </si>
  <si>
    <t>PLANO DE BENEFÍCIOS II - SITA</t>
  </si>
  <si>
    <t>SITA</t>
  </si>
  <si>
    <t>PLANO DE BENEFÍCIOS II (SALDADO)</t>
  </si>
  <si>
    <t>PLANO DE BENEFÍCIOS III (MISTO)</t>
  </si>
  <si>
    <t xml:space="preserve">PLANO DE APOSENTADORIA JOHN DEERE </t>
  </si>
  <si>
    <t xml:space="preserve">JOHN DEERE </t>
  </si>
  <si>
    <t>PLANO DE BENEFÍCIOS SENAI - PIPREV</t>
  </si>
  <si>
    <t>SENAI-PIPREV</t>
  </si>
  <si>
    <t>PLANO PREVINA</t>
  </si>
  <si>
    <t>PREVINA</t>
  </si>
  <si>
    <t>PLANO DE BENEFÍCIOS EQUATORIAL CD</t>
  </si>
  <si>
    <t>PLANO EQUATORIAL CD</t>
  </si>
  <si>
    <t>PLANO MISTO I DE BENEFÍCIOS</t>
  </si>
  <si>
    <t>CELPOS CD</t>
  </si>
  <si>
    <t>PLANO DE BENEFÍCIOS PACKPREV</t>
  </si>
  <si>
    <t>PACKPREV</t>
  </si>
  <si>
    <t>PLANO DE BENEFÍCIOS CORALPREV</t>
  </si>
  <si>
    <t>CORALPREV</t>
  </si>
  <si>
    <t>PLANO DE BENEFÍCIOS CD PREVICOKE</t>
  </si>
  <si>
    <t>PREVICOKE CD</t>
  </si>
  <si>
    <t>PLANO DE BENEFÍCIOS PHIBRO SAÚDE ANIMAL INTERNACIONAL</t>
  </si>
  <si>
    <t>PHIBRO PREV</t>
  </si>
  <si>
    <t>PLANO DE BENEFÍCIOS II FMC QUÍMICA</t>
  </si>
  <si>
    <t>PLANO DE BENEFÍCIOS GIBBS</t>
  </si>
  <si>
    <t>GIBBS</t>
  </si>
  <si>
    <t>PLANO DE BENEFÍCIOS TAKEDA PREV</t>
  </si>
  <si>
    <t>TAKEDA PREV</t>
  </si>
  <si>
    <t>COMSHELL CD</t>
  </si>
  <si>
    <t>PLANO DE BENEFÍCIOS ALBAPREV</t>
  </si>
  <si>
    <t>PLANO DE BENEFÍCIOS PROCEMPA PREV</t>
  </si>
  <si>
    <t>PROCEMPA PREV</t>
  </si>
  <si>
    <t>PLANO DE BENEFÍCIOS FIEPEPREV</t>
  </si>
  <si>
    <t>PLANO FIEPEPREV</t>
  </si>
  <si>
    <t>PLANO DE BENEFÍCIOS VOTORANTIM PREV</t>
  </si>
  <si>
    <t>VOTORANTIM PREV</t>
  </si>
  <si>
    <t>PLANO DE APOSENTADORIA MAIS VIDA PREVIDÊNCIA</t>
  </si>
  <si>
    <t>PLANO IEAB PREV</t>
  </si>
  <si>
    <t>IEAB PREV</t>
  </si>
  <si>
    <t>PLANO DE BENEFÍCIOS PREVIKODAK</t>
  </si>
  <si>
    <t>PREVIKODAK</t>
  </si>
  <si>
    <t>PLANO DE PREVIDÊNCIA DA IBIRITERMO S.A.</t>
  </si>
  <si>
    <t>PLANO TERMOPREV</t>
  </si>
  <si>
    <t>PLANO DE APOSENTADORIA BMS PREV</t>
  </si>
  <si>
    <t>BMS PREV</t>
  </si>
  <si>
    <t>PLANO PECÚLIO</t>
  </si>
  <si>
    <t>PLANO DE BENEFÍCIOS ADV-PREV</t>
  </si>
  <si>
    <t>ADV-PREV</t>
  </si>
  <si>
    <t>PLANO DE BENEFÍCIOS SYNGENTA</t>
  </si>
  <si>
    <t>PLANO DE APOSENTADORIA DA ALSTOM</t>
  </si>
  <si>
    <t>ALSTOM PREVI</t>
  </si>
  <si>
    <t>PLANO CRAPREV</t>
  </si>
  <si>
    <t>PLANO DE BENEFICIOS PREVIDENCIARIOS DO ADVOGADO</t>
  </si>
  <si>
    <t>PLANO DE BENEFÍCIOS SESCPREV-SC</t>
  </si>
  <si>
    <t>SESCPREV-SC</t>
  </si>
  <si>
    <t>CD ELETROBRÁS</t>
  </si>
  <si>
    <t>PLANO DE APOSENTADORIA MONDELEZ PREV</t>
  </si>
  <si>
    <t>PLANO MONDELEZ PREV</t>
  </si>
  <si>
    <t>PLANO DE BENEFÍCIOS PRECE III</t>
  </si>
  <si>
    <t>PLANO PRECE III</t>
  </si>
  <si>
    <t>PLANO COPENOR DE CONTRIBUIÇÃO DEFINIDA</t>
  </si>
  <si>
    <t>COPENOR CD</t>
  </si>
  <si>
    <t>PLANO BASELL DE CONTRIBUIÇÃO DEFINIDA</t>
  </si>
  <si>
    <t>BASELL CD</t>
  </si>
  <si>
    <t>PLANO PREVINOR DE CONTRIBUIÇÃO DEFINIDA</t>
  </si>
  <si>
    <t>PREVINOR CD</t>
  </si>
  <si>
    <t>PLANO PETROFLEX DE CONTRIBUIÇÃO DEFINIDA</t>
  </si>
  <si>
    <t>PETROFLEX CD</t>
  </si>
  <si>
    <t>PLANO SUZANO DE CONTRIBUIÇÃO DEFINIDA</t>
  </si>
  <si>
    <t>SUZANO CD</t>
  </si>
  <si>
    <t>PLANO DETEN DE CONTRIBUIÇÃO DEFINIDA</t>
  </si>
  <si>
    <t>DETEN CD</t>
  </si>
  <si>
    <t>PLANO FÁBRICA CARIOCA DE CATALISADORES DE CONTRIBUIÇÃO DEFINIDA</t>
  </si>
  <si>
    <t>FCC CD</t>
  </si>
  <si>
    <t>PLANO ACRINOR DE CONTRIBUIÇÃO DEFINIDA</t>
  </si>
  <si>
    <t>ACRINOR CD</t>
  </si>
  <si>
    <t>PLANO DE BENEFÍCIOS FIPECQPREV</t>
  </si>
  <si>
    <t>FIPECQPREV (FAMÍLIA)</t>
  </si>
  <si>
    <t>PLANO DE BENEFÍCIOS PREVISAM II</t>
  </si>
  <si>
    <t>PREVISAM II</t>
  </si>
  <si>
    <t>PLANO DE BENEFÍCIOS PREVIDENCIÁRIOS DO SICOOB MULTIPATROCINADO</t>
  </si>
  <si>
    <t>SICOOB MULTIPATROCINADO</t>
  </si>
  <si>
    <t>PLANO DE BENEFÍCIOS PREV MATTEL</t>
  </si>
  <si>
    <t>PREV MATTEL</t>
  </si>
  <si>
    <t>PLANO DE APOSENTADORIA PREVIM FLEX</t>
  </si>
  <si>
    <t>PREVIM FLEX</t>
  </si>
  <si>
    <t>PLANO DE BENEFICIOS PREVMAIS</t>
  </si>
  <si>
    <t>PREVMAIS</t>
  </si>
  <si>
    <t>PLANO DE BENEFICIOS G BARBOSA</t>
  </si>
  <si>
    <t>G BARBOSA</t>
  </si>
  <si>
    <t>NOVO PLANO DE BENEFÍCIOS DA FUNCEF</t>
  </si>
  <si>
    <t>NOVO PLANO</t>
  </si>
  <si>
    <t>PLANO DE BENEFÍCIOS MINERAÇÃO DESCALVADO</t>
  </si>
  <si>
    <t>PLANO DE BENEFÍCIOS CISPER</t>
  </si>
  <si>
    <t>PLANO DE BENEFÍCIOS OWENS ILLINOIS</t>
  </si>
  <si>
    <t>PLANO DE BENEFÍCIOS OWENS</t>
  </si>
  <si>
    <t>PLANO DE BENEFÍCIOS SCHNEIDER</t>
  </si>
  <si>
    <t>SCHNEIDER PREV</t>
  </si>
  <si>
    <t>PLANO DE BENEFÍCIOS ACPREV</t>
  </si>
  <si>
    <t>PLANO ACPREV</t>
  </si>
  <si>
    <t>PLANO DE APOSENTADORIA DELL COMPUTADORES DO BRASIL LTDA</t>
  </si>
  <si>
    <t>DELL COMPUTADORES</t>
  </si>
  <si>
    <t>PLANO GPC QUÍMICA</t>
  </si>
  <si>
    <t>GPC QUÍMICA</t>
  </si>
  <si>
    <t>PLANO DE BENEFÍCIOS MONGERAL</t>
  </si>
  <si>
    <t>PLANO DE BENEFÍCIOS BELOCAL</t>
  </si>
  <si>
    <t>PLANO DE BENEFÍCIOS PREVIDENCIÁRIOS DO ADVOGADO ¿ OABPREVPR</t>
  </si>
  <si>
    <t>PLANO FAELCE - CD</t>
  </si>
  <si>
    <t>FAELCE-CD</t>
  </si>
  <si>
    <t>PLANO DE BENEFÍCIOS MARCOSA PLANO A</t>
  </si>
  <si>
    <t>MARCOSA - PLANO A</t>
  </si>
  <si>
    <t>MARCOSA PLANO B</t>
  </si>
  <si>
    <t>MARCOSA - PLANO B</t>
  </si>
  <si>
    <t>PLANO  CD</t>
  </si>
  <si>
    <t>PLANO DE BENEFÍCIOS PREVIDENCIÁRIOS DO ADVOGADO DO RIO DE JANEIRO</t>
  </si>
  <si>
    <t>PLANO DE BENEFÍCIOS PREVSENAI-MA</t>
  </si>
  <si>
    <t>PREVSENAI-MA</t>
  </si>
  <si>
    <t>PLANO DE APOSENTADORIA P&amp;G PREV</t>
  </si>
  <si>
    <t>PLANO II DE BENEFÍCIOS NANSEN</t>
  </si>
  <si>
    <t>NANSEN PLANO II</t>
  </si>
  <si>
    <t>PLANO DE PREVIDÊNCIA GMAC</t>
  </si>
  <si>
    <t>GMAC</t>
  </si>
  <si>
    <t>PLANO DE BENEFÍCIOS BD LANXESSPREV</t>
  </si>
  <si>
    <t>PLANO DE BENEFÍCIOS R</t>
  </si>
  <si>
    <t>PLANO R</t>
  </si>
  <si>
    <t>PLANO DE BENEFICIOS CEBPREV</t>
  </si>
  <si>
    <t>CEBPREV</t>
  </si>
  <si>
    <t>PLANO DE BENEFÍCIOS ENERGIAS DO BRASIL</t>
  </si>
  <si>
    <t>ENERGIAS DO BRASIL</t>
  </si>
  <si>
    <t>PLANO V DE COMPLEMENTAÇÃO DE BENEFÍCIOS PREVIDENCIÁRIOS</t>
  </si>
  <si>
    <t>PLANO V</t>
  </si>
  <si>
    <t>PLANO DE APOSENTADORIA SANOFI</t>
  </si>
  <si>
    <t>SANOFI</t>
  </si>
  <si>
    <t>PLANO PROMON BÁSICOPLUS</t>
  </si>
  <si>
    <t>BÁSICOPLUS</t>
  </si>
  <si>
    <t>MACKENZIE - PLANO II</t>
  </si>
  <si>
    <t>MACKPREV - PLANO II</t>
  </si>
  <si>
    <t>PLANO DE BENEFÍCIO DEFINIDO DIVERSEY</t>
  </si>
  <si>
    <t>PLANO BD DIVERSEY</t>
  </si>
  <si>
    <t>PLANO DE CONTRIBUIÇÃO DEFINIDA SEALED AIR PREV</t>
  </si>
  <si>
    <t>SEALED PREV</t>
  </si>
  <si>
    <t>PLANO EMBRAPA-FLEXCERES</t>
  </si>
  <si>
    <t>EMBRAPA CV</t>
  </si>
  <si>
    <t>CERES-FLEXCERES</t>
  </si>
  <si>
    <t>PLANO BÁSICO CERES</t>
  </si>
  <si>
    <t>CERES BD</t>
  </si>
  <si>
    <t>PLANO DE BENEFÍCIOS T-SYSTEMS</t>
  </si>
  <si>
    <t>T-SYSTEMS</t>
  </si>
  <si>
    <t>PLANO FIEMTPREV</t>
  </si>
  <si>
    <t>FIEMTPREV</t>
  </si>
  <si>
    <t>PLANO SAVE PLUS</t>
  </si>
  <si>
    <t>SAVE PLUS</t>
  </si>
  <si>
    <t>PLANO DE BENEFÍCIOS PREVIDENCIÁRIOS DO SISTEMA PETROBRAS</t>
  </si>
  <si>
    <t>PLANO PETROS-2</t>
  </si>
  <si>
    <t>PLANO DE APOSENTADORIA STORA ENSO PREV</t>
  </si>
  <si>
    <t>STORA ENSO CD</t>
  </si>
  <si>
    <t>PLANO DE BENEFÍCIOS APCDPREV</t>
  </si>
  <si>
    <t>PLANO DE APOSENTADORIA CIP</t>
  </si>
  <si>
    <t>CIP</t>
  </si>
  <si>
    <t>PLANO DE BENEFÍCIOS AVAYA</t>
  </si>
  <si>
    <t>AVAYA</t>
  </si>
  <si>
    <t>PLANO DE BENEFÍCIOS PREVIDENCIÁRIOS - SICOOB MULTI INSTITUÍDO</t>
  </si>
  <si>
    <t>SICOOB MULTI INSTITUÍDO</t>
  </si>
  <si>
    <t>PLANO DE APOSENTADORIA WESTERN ASSET MANAGEMENT</t>
  </si>
  <si>
    <t>PLANO WESTERN ASSET MANAGEMENT</t>
  </si>
  <si>
    <t>PLANO SALDADO-EMATER</t>
  </si>
  <si>
    <t>EMATER SD</t>
  </si>
  <si>
    <t>PLANO EMATERMG-FLEXCERES</t>
  </si>
  <si>
    <t>EMATER CV</t>
  </si>
  <si>
    <t>PLANO DE APOSENTADORIA HUNTSMAN 2</t>
  </si>
  <si>
    <t>HUNTMAN 2</t>
  </si>
  <si>
    <t>PLANO PREVSYM</t>
  </si>
  <si>
    <t>PREVSYM</t>
  </si>
  <si>
    <t>PLANO BEN. PREV.RELIGIOSOS EM GERAL DE TODO O TERR.NAC. ASS.DA ASSOREL</t>
  </si>
  <si>
    <t>ASSORELPREV</t>
  </si>
  <si>
    <t>PLANO DE BENEFÍCIOS SANTA CRUZ PREV</t>
  </si>
  <si>
    <t>SANTA CRUZ PREV</t>
  </si>
  <si>
    <t>PLANO SALDADO-EPAMIG</t>
  </si>
  <si>
    <t>EPAMIG SD</t>
  </si>
  <si>
    <t>PLANO DE APOSENTADORIA VALEO PREV</t>
  </si>
  <si>
    <t>VALEO</t>
  </si>
  <si>
    <t>PLANO EPAMIG-FLEXCERES</t>
  </si>
  <si>
    <t>EPAMIG CV</t>
  </si>
  <si>
    <t>PLANO DE BENEFÍCIOS NATURALPREV</t>
  </si>
  <si>
    <t>NATURALPREV</t>
  </si>
  <si>
    <t>PLANO DE BENEFÍCIOS PREVIDENCIÁRIOS JURIS - PLANJUS</t>
  </si>
  <si>
    <t>PLANJUS</t>
  </si>
  <si>
    <t>PLANO DE APOSENTADORIA PREVINOKIA-SIEMENS</t>
  </si>
  <si>
    <t>PLANO DE APOSENT PREVINOKIA-SIEMENS</t>
  </si>
  <si>
    <t>PLANO DE BENEFÍCIOS DACARPREV</t>
  </si>
  <si>
    <t>DACARPREV</t>
  </si>
  <si>
    <t>PLANO DE PREV. DO SIND. DOS DESPACHANTES ADUANEIROS DO ESTADO DE MG</t>
  </si>
  <si>
    <t>PLANO ADUANAPREV</t>
  </si>
  <si>
    <t>PLANO TECHNIPFMC PREV</t>
  </si>
  <si>
    <t>TECHNIPFMC PREV</t>
  </si>
  <si>
    <t>PLANO DE APOSENTADORIA PREVI-DELPHI</t>
  </si>
  <si>
    <t>PREVI-DELPHI</t>
  </si>
  <si>
    <t>PLANO UNIFICADO DE APOSENTADORIA AMERICAN EXPRESS</t>
  </si>
  <si>
    <t>AMERICAN EXPRESS</t>
  </si>
  <si>
    <t>PLANO VEYANCE PREVIDÊNCIA COMPLEMENTAR</t>
  </si>
  <si>
    <t>VEYANCE</t>
  </si>
  <si>
    <t>PLANO ANAPARPREV</t>
  </si>
  <si>
    <t>ANAPARPREV</t>
  </si>
  <si>
    <t>PLANO DE BENEFÍCIOS DE CONTRIBUIÇÃO DEFINIDA EQUATORIAL ALAGOAS</t>
  </si>
  <si>
    <t>CD EQUATORIAL ALAGOAS</t>
  </si>
  <si>
    <t>PLANO INVESTPREV</t>
  </si>
  <si>
    <t>INVESTPREV</t>
  </si>
  <si>
    <t>PLANO DE BENEFÍCIOS BENTELERPREV</t>
  </si>
  <si>
    <t>BENTELERPREV</t>
  </si>
  <si>
    <t>PLANO DE PREVIDENCIA TOKIO MARINE</t>
  </si>
  <si>
    <t>TOKIO MARINE</t>
  </si>
  <si>
    <t>PLANO DE BENEFÍCIOS E &amp; Y PREVIDÊNCIA PRIVADA</t>
  </si>
  <si>
    <t>E &amp; Y</t>
  </si>
  <si>
    <t>PLANO DE PREVIDÊNCIA SISTEMA FIERGS</t>
  </si>
  <si>
    <t>FIERGSPREVI</t>
  </si>
  <si>
    <t>PLANO DE CONTRIBUIÇÃO VARIÁVEL DA CTS</t>
  </si>
  <si>
    <t>CV DA CTS</t>
  </si>
  <si>
    <t>PLANO DE BENEFÍCIOS AKZOPREV</t>
  </si>
  <si>
    <t>AKZOPREV</t>
  </si>
  <si>
    <t>PLANO DE PREVIDÊNCIA UNIMED-BH</t>
  </si>
  <si>
    <t>UNIMED-BH</t>
  </si>
  <si>
    <t>PLANO DE PREVIDÊNCIA DO COOPERADO</t>
  </si>
  <si>
    <t>COOPERADO</t>
  </si>
  <si>
    <t>PLANO MISTO DE BENEFÍCIOS PREVIDENCIÁRIOS DA CASAN</t>
  </si>
  <si>
    <t>PLANO CSI DE PREVIDÊNCIA COMPLEMENTAR</t>
  </si>
  <si>
    <t>PLANO CSI</t>
  </si>
  <si>
    <t>PLANO DE PREVIDÊNCIA DA COMPANHIA PETROQUÍMICA DE PERNAMBUCO</t>
  </si>
  <si>
    <t>PLANO PTAPREV</t>
  </si>
  <si>
    <t>PLANO DE BENEFÍCIOS COHABPREV</t>
  </si>
  <si>
    <t>COHABPREV</t>
  </si>
  <si>
    <t>PLANO PREVFIEPA</t>
  </si>
  <si>
    <t>PREVFIEPA</t>
  </si>
  <si>
    <t>PLANO DE BENEFÍCIOS SABIC-PREV</t>
  </si>
  <si>
    <t>SABIC-PREV</t>
  </si>
  <si>
    <t>PLANO DE BENEFÍCIOS SAE TOWERS PREV</t>
  </si>
  <si>
    <t>SAE TOWERS PREV</t>
  </si>
  <si>
    <t>PLANO DE BENEFÍCIOS ENERGISA ACRE</t>
  </si>
  <si>
    <t>ENERGISA ACRE</t>
  </si>
  <si>
    <t>PLANO DE APOSENTADORIA DE CONTRIBUIÇÃO DEFINIDA - PLANO CD DA PREVI -SIEMENS</t>
  </si>
  <si>
    <t>PLANO DE BENEFÍCIOS PREVIDENCIÁRIOS ANABBPREV</t>
  </si>
  <si>
    <t>PLANO DE BEN. PREVIDENCIÁRIOS</t>
  </si>
  <si>
    <t>PLANO SALDADO FUNASA</t>
  </si>
  <si>
    <t>PSF</t>
  </si>
  <si>
    <t>PLANO DE BENEFÍCIOS PCD FUNASA</t>
  </si>
  <si>
    <t>PCD - FUNASA</t>
  </si>
  <si>
    <t>PLANO DE BENEFÍCIOS SERGIPE CD</t>
  </si>
  <si>
    <t>PLANO PCD</t>
  </si>
  <si>
    <t>PLANO DE BENEFÍCIOS SERGIPE SALDADO</t>
  </si>
  <si>
    <t>PBSI</t>
  </si>
  <si>
    <t>PLANO DE PREVIDÊNCIA NA MODALIDADE CONTRIBUIÇÃO VARIÁVEL DA PREVDATA</t>
  </si>
  <si>
    <t>PREVDATA II</t>
  </si>
  <si>
    <t>PLANO GERAL SALDADO</t>
  </si>
  <si>
    <t>PGS</t>
  </si>
  <si>
    <t>PLANO DE BENEFÍCIOS PREVIDENCIÁRIOS DA ASSEMBLÉIA LEGISLATIVA DO ESTADO DE PERNAMBUCO</t>
  </si>
  <si>
    <t>PLANO ALEPEPREV</t>
  </si>
  <si>
    <t>PLANO DE APOSENTADORIA AIBELPREV</t>
  </si>
  <si>
    <t>AIBELPREV</t>
  </si>
  <si>
    <t>PLANO DE BENEFÍCOS GTMPREV</t>
  </si>
  <si>
    <t>GTMPREV</t>
  </si>
  <si>
    <t>PLANO PREVICONTAS</t>
  </si>
  <si>
    <t>PREVICONTAS</t>
  </si>
  <si>
    <t>PLANO DE BENEFÍCIOS PREVMUNKSJO</t>
  </si>
  <si>
    <t>PREVMUNKSJO</t>
  </si>
  <si>
    <t>PLANO BENEFÍCIOS II</t>
  </si>
  <si>
    <t>PLANO FENAJPREV</t>
  </si>
  <si>
    <t>FENAJPREV</t>
  </si>
  <si>
    <t>PLANO DE BENEFÍCIOS VISÃO MULTI</t>
  </si>
  <si>
    <t>VISÃO MULTI</t>
  </si>
  <si>
    <t>PLANO DE BENEFÍCIOS CIASCPREV</t>
  </si>
  <si>
    <t>CIASCPREV</t>
  </si>
  <si>
    <t>PLANO DE BENEFÍCIOS SANTA MARIA II</t>
  </si>
  <si>
    <t>PLANO SANTA MARIA II</t>
  </si>
  <si>
    <t>PLANO DE BENEFÍCIOS CIDASC-FLEXCERES</t>
  </si>
  <si>
    <t>CIDASC-FLEXCERES</t>
  </si>
  <si>
    <t>PLANO DE BENEFÍCIOS FBPREV</t>
  </si>
  <si>
    <t>FBPREV</t>
  </si>
  <si>
    <t>PLANO DE APOSENTADORIA DO BANCO HONDA</t>
  </si>
  <si>
    <t>PLANO DE BENEFÍCIOS NOVO NORDISK PRODUÇÃO</t>
  </si>
  <si>
    <t>NOVO NORDISK PRODUÇÃO</t>
  </si>
  <si>
    <t>PLANO DE APOSENTADORIA ANDRITZ</t>
  </si>
  <si>
    <t>ANDRITZ</t>
  </si>
  <si>
    <t>PREV-ESTAT</t>
  </si>
  <si>
    <t>PLANO DE APOSENTADORIA CD XPREV</t>
  </si>
  <si>
    <t>CD XPREV</t>
  </si>
  <si>
    <t>HCPA PREV</t>
  </si>
  <si>
    <t>PLANO DE BENEFÍCIOS ARYSTA PREV CD</t>
  </si>
  <si>
    <t>ARYSTA PREV CD</t>
  </si>
  <si>
    <t>PLANO DE BENEFÍCIOS GUARANI PREV</t>
  </si>
  <si>
    <t>GUARANI PREV</t>
  </si>
  <si>
    <t>PLANO DE BENEFÍCIOS SBOTPREV</t>
  </si>
  <si>
    <t>PLANO DE BENEFICIO DEFINIDO ITAUCARD</t>
  </si>
  <si>
    <t>PLANO  BD  ITAUCARD</t>
  </si>
  <si>
    <t>PLANO DE CONTRIBUIÇÃO VARIÁVEL ITAUCARD</t>
  </si>
  <si>
    <t>PLANO ITAÚ CD</t>
  </si>
  <si>
    <t>PLANO DE PREVIDÊNCIA DO CONSELHO REGIONAL DE CONTABILIDADE</t>
  </si>
  <si>
    <t>PLANO CRCPREV</t>
  </si>
  <si>
    <t>PLANO ITAUBANCO CD</t>
  </si>
  <si>
    <t>PLANO DE PREVIDÊNCIA DA ELETROS - PLANO EPE</t>
  </si>
  <si>
    <t>PLANO EPE</t>
  </si>
  <si>
    <t>PLANO PREVITÁLIA</t>
  </si>
  <si>
    <t>PLANO DE BENEFÍCIOS ICLPREV</t>
  </si>
  <si>
    <t>ICL PREV</t>
  </si>
  <si>
    <t>PLANO DE BENEFÍCIOS DE CONTRIBUIÇÃO VARIÁVEL EQUATORIAL PIAUÍ</t>
  </si>
  <si>
    <t>CV EQUATORIAL PIAUÍ</t>
  </si>
  <si>
    <t>PLANO PREVIFIEA</t>
  </si>
  <si>
    <t>PLANO DE APOSENTADORIA PREVI-CONTINENTAL</t>
  </si>
  <si>
    <t>PLANO PREVI-CONTINENTAL</t>
  </si>
  <si>
    <t>PLANO DE BENEFÍCIOS EXXONMOBIL I</t>
  </si>
  <si>
    <t>PLANO DE BENEFICIOS PREVIDENCIÁRIOS Nº 01 - CD ELETROSUL</t>
  </si>
  <si>
    <t>CD - ELETROSUL</t>
  </si>
  <si>
    <t>PLANO DE PREVIDÊNCIA FIBRAPREV</t>
  </si>
  <si>
    <t>PLANO FIBRAPREV</t>
  </si>
  <si>
    <t>PLANO EMERSONPREV</t>
  </si>
  <si>
    <t>EMERSONPREV</t>
  </si>
  <si>
    <t>PLANO DE BENEFÍCIOS DE PREVIDÊNCIA COMPLEMENTAR DA UNIVERSIDADE CATÓLICA DE GOIÁS</t>
  </si>
  <si>
    <t>SGC PREV</t>
  </si>
  <si>
    <t>PLANO GASPREV</t>
  </si>
  <si>
    <t>PLANO DE PREVIDÊNCIA DO CLUBE SALUTAR</t>
  </si>
  <si>
    <t>SALUTARPREV</t>
  </si>
  <si>
    <t>PLANO D DE BENEFÍCIOS PREVIDENCIÁRIOS</t>
  </si>
  <si>
    <t>PLANO DE APOSENTADORIA MJN PREV</t>
  </si>
  <si>
    <t>PLANO MJN PREV</t>
  </si>
  <si>
    <t>PLANO DE CONTRIBUIÇÃO VARIÁVEL I</t>
  </si>
  <si>
    <t>PLANO CV I</t>
  </si>
  <si>
    <t>PLANO PETRO RG</t>
  </si>
  <si>
    <t>PETRO_RG</t>
  </si>
  <si>
    <t>PLANO BAXTER CD</t>
  </si>
  <si>
    <t>PLANO DE BENEFÍCIOS CD INVISTA</t>
  </si>
  <si>
    <t>CD INVISTA</t>
  </si>
  <si>
    <t>PLANO DE BENEFÍCIOS PREVIDENCIÁRIOS- SIMECSPREVI</t>
  </si>
  <si>
    <t>SIMECSPREVI</t>
  </si>
  <si>
    <t>PLANO DE BENEFÍCIOS PREVIDENCIÁRIOS ANABBPREV 2</t>
  </si>
  <si>
    <t>ANABBPREV 2</t>
  </si>
  <si>
    <t>PLANO SABESPREV MAIS</t>
  </si>
  <si>
    <t>SABESPREV MAIS</t>
  </si>
  <si>
    <t>PLANO DE BENEFÍCIOS NOVO PLANO COPASA</t>
  </si>
  <si>
    <t>NOVO PLANO COPASA</t>
  </si>
  <si>
    <t>PLANO DE BENEFÍCIOS MICRO PREV</t>
  </si>
  <si>
    <t>MICRO PREV</t>
  </si>
  <si>
    <t>PLANO COPASA SALDADO</t>
  </si>
  <si>
    <t>PLANO LIQUIGÁS</t>
  </si>
  <si>
    <t>PLANO DE APOSENTADORIA CULTURA INGLESA</t>
  </si>
  <si>
    <t>PLANO DE APOSENTADORIA HUNTSMAN 3</t>
  </si>
  <si>
    <t>HUNTSMAN 3</t>
  </si>
  <si>
    <t>PLANO DE BENEFÍCIOS IGARASSU PREV</t>
  </si>
  <si>
    <t>IGARASSU PREV</t>
  </si>
  <si>
    <t>PLANO DE BENEFÍCIOS ORICA PREV</t>
  </si>
  <si>
    <t>ORICA PREV</t>
  </si>
  <si>
    <t>PLANO MISTO DE BENEFICIO SALDADO</t>
  </si>
  <si>
    <t>PLANO MISTO SALDADO</t>
  </si>
  <si>
    <t>PLANO SALDADO DE BENEFICIO DEFINIDO</t>
  </si>
  <si>
    <t>PLANO BD SALDADO</t>
  </si>
  <si>
    <t>PLANO PREV AMAZONIA</t>
  </si>
  <si>
    <t>PREV AMAZONIA</t>
  </si>
  <si>
    <t>PLANO MOEDAPREV</t>
  </si>
  <si>
    <t>MOEDAPREV</t>
  </si>
  <si>
    <t>PLANO DE BENEFÍCIOS CPIC</t>
  </si>
  <si>
    <t>CPIC</t>
  </si>
  <si>
    <t>PLANO SULGASPREV</t>
  </si>
  <si>
    <t>PLANO PREVTRAN</t>
  </si>
  <si>
    <t>PREVTRAN</t>
  </si>
  <si>
    <t>FAMÍLIA PREVIDÊNCIA ASSOCIATIVO</t>
  </si>
  <si>
    <t>FAMÍLIA PREVIDÊNCIA ASSOCIATIVO(FAMÍLIA)</t>
  </si>
  <si>
    <t>PLANO DE PREVIDÊNCIA REDECARD</t>
  </si>
  <si>
    <t>REDECARD</t>
  </si>
  <si>
    <t>PLANO DE BENEFÍCIO II</t>
  </si>
  <si>
    <t>PLANO DE BENEFÍCIOS CELPREV</t>
  </si>
  <si>
    <t>CELPREV</t>
  </si>
  <si>
    <t>PLANO DE BENEFÍCIOS GE AVIATION</t>
  </si>
  <si>
    <t>GE AVIATION</t>
  </si>
  <si>
    <t>PLANO DE APOSENTADORIA PETROCOQUE</t>
  </si>
  <si>
    <t>PETROCOQUE II</t>
  </si>
  <si>
    <t>PLANO DE BENEFÍCIOS PRODUQUÍMICA-NE PREV</t>
  </si>
  <si>
    <t>PRODUQUÍMICA-NE PREV</t>
  </si>
  <si>
    <t>PLANO DE BENEFÍCIOS PREV FUPF CD</t>
  </si>
  <si>
    <t>PREV FUPF CD</t>
  </si>
  <si>
    <t>PLANO DE BENEFÍCIOS PREVIDENCIÁRIOS DOS MINISTROS RELIGIOSOS DA ASSEMBLÉIA DE DEUS</t>
  </si>
  <si>
    <t>PLANO CIADPREV</t>
  </si>
  <si>
    <t>PLANO DE BENEFÍCIOS BNY MELLON</t>
  </si>
  <si>
    <t>PLANO BNY MELLON</t>
  </si>
  <si>
    <t>REGULAMENTO DO PLANO DE BENEFÍCIOS CARGILLPREV</t>
  </si>
  <si>
    <t>PLANO CARGILLPREV</t>
  </si>
  <si>
    <t>PLANO DE BENEFÍCIOS ATENTO</t>
  </si>
  <si>
    <t>ATENTO</t>
  </si>
  <si>
    <t>PLANO II DE BENEFÍCIOS METRÔ RIO</t>
  </si>
  <si>
    <t>PLANO II METRÔ RIO</t>
  </si>
  <si>
    <t>PLANO GAMA DE BENEFÍCIOS PREVIDENCIÁRIOS</t>
  </si>
  <si>
    <t>GAMA</t>
  </si>
  <si>
    <t>PLANO DE BENEFÍCIOS PREVIDENCIÁRIOS - BDMG CV</t>
  </si>
  <si>
    <t>PLANO CV</t>
  </si>
  <si>
    <t>PLANO DE APOSENTADORIA NTNPREV</t>
  </si>
  <si>
    <t>PLANO NTNPREV</t>
  </si>
  <si>
    <t>MAISPREV</t>
  </si>
  <si>
    <t>PLANO ACRICEL DE APOSENTADORIA</t>
  </si>
  <si>
    <t>ACRICELPREV</t>
  </si>
  <si>
    <t>PLANO DE BENEFICIO PRECE-CV</t>
  </si>
  <si>
    <t>PRECE-CV</t>
  </si>
  <si>
    <t>PLANO DE APOSENTADORIA RAIZ</t>
  </si>
  <si>
    <t>PLANO DE BENEFÍCIO DEFINIDO CENTRUS</t>
  </si>
  <si>
    <t>PBDC</t>
  </si>
  <si>
    <t>PLANO DE APOSENTADORIA FUTURA II</t>
  </si>
  <si>
    <t>PLANO DE BENEFÍCIOS UNIGEL PREV</t>
  </si>
  <si>
    <t>UNIGEL PREV</t>
  </si>
  <si>
    <t>PLANO DE BENEFÍCIOS CDPREV</t>
  </si>
  <si>
    <t>PLANO CDPREV</t>
  </si>
  <si>
    <t>PLANO DE BENEFÍCIOS ENERGISA RONDÔNIA</t>
  </si>
  <si>
    <t>ENERGISA RONDÔNIA</t>
  </si>
  <si>
    <t>PLANO III</t>
  </si>
  <si>
    <t>PLENOPREV</t>
  </si>
  <si>
    <t>PLANO DE BENEFÍCIOS VISÃO TELEFÔNICA</t>
  </si>
  <si>
    <t>PLANO DE BENEFÍCIOS PREVMETAL II</t>
  </si>
  <si>
    <t>PREVMETAL II</t>
  </si>
  <si>
    <t>PLANO PREV-MOSAIC 1</t>
  </si>
  <si>
    <t>PREV-MOSAIC 1</t>
  </si>
  <si>
    <t>PLANO PREV-MOSAIC 2</t>
  </si>
  <si>
    <t>PREV-MOSAIC 2</t>
  </si>
  <si>
    <t>PLANO DE APOSENTADORIA SIG PREV</t>
  </si>
  <si>
    <t>SIG PREV</t>
  </si>
  <si>
    <t>PLANO DE BENEFÍCIOS PREVIDENCIÁRIOS DOS MILITARES ESTADUAIS ¿ PLANO ABEPOM PREVIDÊNCIA</t>
  </si>
  <si>
    <t>ABEPOM PREVIDÊNCIA</t>
  </si>
  <si>
    <t>PLANO DE BENEFÍCIOS VALE FERTILIZANTES</t>
  </si>
  <si>
    <t>PLANO DE APOSENTADORIA METALSA</t>
  </si>
  <si>
    <t>METALSA</t>
  </si>
  <si>
    <t>PLANO DE APOSENTADORIA BROOKFIELD INCORPORAÇÕES</t>
  </si>
  <si>
    <t>PLANO BROOKFIELD INCORPORAÇÕES</t>
  </si>
  <si>
    <t>PLANO DE BENEFÍCIOS BBPREV REALIZE+</t>
  </si>
  <si>
    <t>BBPREV REALIZE+</t>
  </si>
  <si>
    <t>PLANO TAESA DE BENEFICIOS PREVIDENCIARIOS</t>
  </si>
  <si>
    <t>TAESAPREV</t>
  </si>
  <si>
    <t>PLANO ASSOCIATIVO INFRAPREV FAMÍLIA</t>
  </si>
  <si>
    <t>PAI I</t>
  </si>
  <si>
    <t>PLANO DE BENEFICIOS OJIPREV</t>
  </si>
  <si>
    <t>OJIPREV</t>
  </si>
  <si>
    <t>PLANO DE APOSENTADORIA MARSPREV</t>
  </si>
  <si>
    <t>MARSPREV</t>
  </si>
  <si>
    <t>PLANO DE APOSENTADORIA BAKER HUGHES</t>
  </si>
  <si>
    <t>BAKER HUGHES</t>
  </si>
  <si>
    <t>PLANO CONTÁBIL PREV</t>
  </si>
  <si>
    <t>CONTÁBIL PREV</t>
  </si>
  <si>
    <t>PLANO TPREV- TRELLEBORG PREVIDÊNCIA</t>
  </si>
  <si>
    <t>TPREV</t>
  </si>
  <si>
    <t>PLANO DE BENEFÍCIOS JBT</t>
  </si>
  <si>
    <t>JBT</t>
  </si>
  <si>
    <t>PLANO DE BENEFÍCIOS DENTALUNIPREV</t>
  </si>
  <si>
    <t>PLANO DENTALUNIPREV</t>
  </si>
  <si>
    <t>PLANO DE BENEFICIOS CD-02</t>
  </si>
  <si>
    <t>PB CD-02</t>
  </si>
  <si>
    <t>PLANO COOPERATIVO DE PREVIDÊNCIA MAIS FUTURO</t>
  </si>
  <si>
    <t>MAIS FUTURO(FAMÍLIA)</t>
  </si>
  <si>
    <t>PLANO DE BENEFÍCIOS PRODEMGEPREV</t>
  </si>
  <si>
    <t>PRODEMGEPREV</t>
  </si>
  <si>
    <t>PLANO DE BENEFÍCIOS FITPREV DE CONTRIBUIÇÃO DEFINIDA</t>
  </si>
  <si>
    <t>FITPREV</t>
  </si>
  <si>
    <t>PLANO DE BENEFÍCIOS PREVCOM RP</t>
  </si>
  <si>
    <t>PREVCOM RP (SERVIDOR)</t>
  </si>
  <si>
    <t>PLANO DE BENEFÍCIOS PREVCOM RG</t>
  </si>
  <si>
    <t>PREVCOM RG (SERVIDOR)</t>
  </si>
  <si>
    <t>PLANO EXECUTIVO FEDERAL</t>
  </si>
  <si>
    <t>EXECPREV (SERVIDOR)</t>
  </si>
  <si>
    <t>PLANO DE BENEFÍCIOS APEXPREV</t>
  </si>
  <si>
    <t>APEXPREV</t>
  </si>
  <si>
    <t>PLANO DE BENEFÍCIOS NITRO PREV</t>
  </si>
  <si>
    <t>NITRO PREV</t>
  </si>
  <si>
    <t>PLANO DE BENEFÍCIOS DO PODER LEGISLATIVO FEDERAL</t>
  </si>
  <si>
    <t>LEGISPREV (SERVIDOR)</t>
  </si>
  <si>
    <t>PLANO DE BENEFÍCIOS ABDI-FLEXCERES</t>
  </si>
  <si>
    <t>ABDI-FLEXCERES</t>
  </si>
  <si>
    <t>PLANO DE BENEFÍCIOS HEIPREV</t>
  </si>
  <si>
    <t>PLANO HEIPREV</t>
  </si>
  <si>
    <t>PLANO DE APOSENTADORIA SIAS</t>
  </si>
  <si>
    <t>PREVSIAS</t>
  </si>
  <si>
    <t>PLANO DE BENEFÍCIOS SESI-PIPREV</t>
  </si>
  <si>
    <t>SESI-PIPREV</t>
  </si>
  <si>
    <t>PLANO DE BENEFÍCIOS RJPREV-CD</t>
  </si>
  <si>
    <t>RJPREV-CD (SERVIDOR)</t>
  </si>
  <si>
    <t>PLANO CBSPREV</t>
  </si>
  <si>
    <t>CBSPREV</t>
  </si>
  <si>
    <t>PLANO DE APOSENTADORIA INOVAPREV</t>
  </si>
  <si>
    <t>INOVAPREV</t>
  </si>
  <si>
    <t>PLANO DE BENEFÍCIOS CODEMIG PREV</t>
  </si>
  <si>
    <t>PLANO CODEMIG PREV</t>
  </si>
  <si>
    <t>PLANO DE BENEFÍCIOS DO JUDICIÁRIO DA UNIÃO, DO MINISTÉRIO PÚBLICO DA UNIÃO E DO CONSELHO NACIONAL DO</t>
  </si>
  <si>
    <t>JUSMP-PREV (SERVIDOR)</t>
  </si>
  <si>
    <t>PLANO DE APOSENTADORIA AB FREIOS</t>
  </si>
  <si>
    <t>AB FREIOS</t>
  </si>
  <si>
    <t>PLANO DE BENEFÍCIOS CARESTREAMPREV</t>
  </si>
  <si>
    <t>CARESTREAMPREV</t>
  </si>
  <si>
    <t>PLANO DE BENEFÍCIOS PREVCOM RG - UNIS</t>
  </si>
  <si>
    <t>PREVCOM RG UNIS (SERVIDOR)</t>
  </si>
  <si>
    <t>PLANO DE BENEFICIO SALDADO</t>
  </si>
  <si>
    <t>PBS</t>
  </si>
  <si>
    <t>PLANO DE BENEFICIOS FBPREV II</t>
  </si>
  <si>
    <t>FBPREV II</t>
  </si>
  <si>
    <t>PLANO DE APOSENTADORIA NESTLE</t>
  </si>
  <si>
    <t>PAN</t>
  </si>
  <si>
    <t>PLANO DE APOSENTADORIA HMB PREV</t>
  </si>
  <si>
    <t>HMB PREV</t>
  </si>
  <si>
    <t>PLANO DE BENEFÍCIOS DOS SERVIDORES PÚBLICOS DO ESTADO DO ESPÍRITO SANTO</t>
  </si>
  <si>
    <t>PREVES SE (SERVIDOR)</t>
  </si>
  <si>
    <t>PLANO DE BENEFICIOS ZOETIS PREV</t>
  </si>
  <si>
    <t>ZOETIS PREV</t>
  </si>
  <si>
    <t>PLANO UNIMED DE PREVIDÊNCIA</t>
  </si>
  <si>
    <t>PLANO UNIMED</t>
  </si>
  <si>
    <t>PLANO AKER SOLUTIONS PREV</t>
  </si>
  <si>
    <t>AKER PREV</t>
  </si>
  <si>
    <t>PLANO DE BENEFÍCIOS EMATERDF-FLEXCERES</t>
  </si>
  <si>
    <t>EMATERDF-FLEXCERES</t>
  </si>
  <si>
    <t>PLANO DE APOSENTADORIA MOTOROLA SOLUTIONS</t>
  </si>
  <si>
    <t>PLANO DE APOSENTADORIA MOTOROLA SOLUTION</t>
  </si>
  <si>
    <t>PLANO DE APOSENTADORIA PROGRAMADA II</t>
  </si>
  <si>
    <t>PAP II</t>
  </si>
  <si>
    <t>PLANO  PRODEMGE SALDADO</t>
  </si>
  <si>
    <t>PSP</t>
  </si>
  <si>
    <t>PLANO DE BENEFÍCIOS CONFORTPREV</t>
  </si>
  <si>
    <t>CONFORTPREV</t>
  </si>
  <si>
    <t>PLANO DE APOSENTADORIA U-SHIN PREV</t>
  </si>
  <si>
    <t>U-SHIN PREV</t>
  </si>
  <si>
    <t>PLANO DE APOSENTADORIA OLYMPUSPREV</t>
  </si>
  <si>
    <t>OLYMPUSPREV</t>
  </si>
  <si>
    <t>PLANO DE CONTRIBUIÇÃO DEFINIDA PREVI-ERICSSON</t>
  </si>
  <si>
    <t>PLANO DE BENEFICIOS PREVISÃO</t>
  </si>
  <si>
    <t>PREVISÃO</t>
  </si>
  <si>
    <t>PLANO DE BENEFÍCIOS  - CD - METRO - DF</t>
  </si>
  <si>
    <t>PB CD - METRO - DF</t>
  </si>
  <si>
    <t>PLANO DE BENEFICIOS FUGROPREV</t>
  </si>
  <si>
    <t>FUGROPREV</t>
  </si>
  <si>
    <t>PLANO DE APOSENTADORIA ABBVIEPREV</t>
  </si>
  <si>
    <t>PABBVIEPREV</t>
  </si>
  <si>
    <t>PLANO DE BENEFÍCIOS PREVPLAN</t>
  </si>
  <si>
    <t>PREVPLAN (SERVIDOR)</t>
  </si>
  <si>
    <t>PLANO DE PREVIDÊNCIA COMPLEMENTAR CITROSUCOPREV</t>
  </si>
  <si>
    <t>CITROSUCOPREV</t>
  </si>
  <si>
    <t>PLANO PREVITÊ</t>
  </si>
  <si>
    <t>PLANO DE BENEFICIOS CELPA R</t>
  </si>
  <si>
    <t>PLANO CELPA R</t>
  </si>
  <si>
    <t>PLANO ELDORADO PREV</t>
  </si>
  <si>
    <t>FAMÍLIA PREVIDÊNCIA CORPORATIVO</t>
  </si>
  <si>
    <t>PLANO DE BENEFICIOS PORTOPREV II</t>
  </si>
  <si>
    <t>PLANO PORTOPREV II</t>
  </si>
  <si>
    <t>PLANO DE BENEFÍCIOS DOS SERVIDORES E EMPREGADOS DE CARGO EM COMISSÃO OU DESIGNAÇÃO TEMPORÁRIA DO EST</t>
  </si>
  <si>
    <t>PREVES CDT (SERVIDOR)</t>
  </si>
  <si>
    <t>PLANO CONABPREV</t>
  </si>
  <si>
    <t>CONABPREV</t>
  </si>
  <si>
    <t>PLANO DE BENEFÍCIOS CONAB SALDADO</t>
  </si>
  <si>
    <t>CONAB SALDADO</t>
  </si>
  <si>
    <t>PLANO DE APOSENTADORIA CACIBAN</t>
  </si>
  <si>
    <t>PLANO CACIBAN</t>
  </si>
  <si>
    <t>PLANO DCA DE APOSENTADORIA</t>
  </si>
  <si>
    <t>PLANO DCA</t>
  </si>
  <si>
    <t>PLANO DAB DE APOSENTADORIA</t>
  </si>
  <si>
    <t>PLANO DAB</t>
  </si>
  <si>
    <t>PLANO DE BENEFÍCIOS COPANPREV</t>
  </si>
  <si>
    <t>COPANPREV</t>
  </si>
  <si>
    <t>PLANO AXALTA PREV</t>
  </si>
  <si>
    <t>AXALTA PREV</t>
  </si>
  <si>
    <t>PLANO DE BENEFICIOS ARYSTA PREV I</t>
  </si>
  <si>
    <t>PLANO ARYSTA PREV I</t>
  </si>
  <si>
    <t>PLANO DE BENEFICIOS V</t>
  </si>
  <si>
    <t>PLANO DE APOSENTADORIA GE ENERGIA</t>
  </si>
  <si>
    <t>PLANO GE ENERGIA</t>
  </si>
  <si>
    <t>BBTS PREV</t>
  </si>
  <si>
    <t>PLANO DE BENEFICIOS PREVER</t>
  </si>
  <si>
    <t>PLANO DE CONTRIBUIÇÃO DEFINIDA OLINPREV</t>
  </si>
  <si>
    <t>PLANO CD OLINPREV</t>
  </si>
  <si>
    <t>PLANO DE BENEFÍCIOS PREVBAHIA PB CIVIL</t>
  </si>
  <si>
    <t>PREVBAHIA PB CIVIL (SERVIDOR)</t>
  </si>
  <si>
    <t>PLANO CHEMOURS PREV</t>
  </si>
  <si>
    <t>CHEMOURS PREV</t>
  </si>
  <si>
    <t>PLANO DE PREVIDÊNCIA TWDC BRASIL</t>
  </si>
  <si>
    <t>DISNEY</t>
  </si>
  <si>
    <t>PLANO DE PREVIDÊNCIA ESPN</t>
  </si>
  <si>
    <t>PLANO DE BENEFÍCIOS DO SERVIDOR PÚBLICO DO ESTADO DO RIO GRANDE DO SUL</t>
  </si>
  <si>
    <t>PLANO RS-FUTURO (SERVIDOR)</t>
  </si>
  <si>
    <t>PLANO DE APOSENTADORIA ARRIS</t>
  </si>
  <si>
    <t>PLANO ARRIS</t>
  </si>
  <si>
    <t>PLANO DE APOSENTADORIA MAIS VIDA PREVIDÊNCIA II</t>
  </si>
  <si>
    <t>PLANO DE BENEFÍCIOS DE PREVIDÊNCIA COMPLEMENTAR DO ESTADO DE SANTA CATARINA</t>
  </si>
  <si>
    <t>PLANO SCPREV (SERVIDOR)</t>
  </si>
  <si>
    <t>PLANO DE BENEFÍCIOS D - ELANCO</t>
  </si>
  <si>
    <t>PLANO  D ELANCO</t>
  </si>
  <si>
    <t>PLANO DE BENEFÍCIOS A - ELENCO</t>
  </si>
  <si>
    <t>PLANO A  ELENCO</t>
  </si>
  <si>
    <t>PLANO DE BENEFÍCIO SERGUS CD</t>
  </si>
  <si>
    <t>SERGUS CD</t>
  </si>
  <si>
    <t>PLANO DE BENEFÍCIOS PREVIDENCIÁRIOS</t>
  </si>
  <si>
    <t>PREVCOOP</t>
  </si>
  <si>
    <t>PLANO DE BENEFÍCIOS KEYSIGHT</t>
  </si>
  <si>
    <t>PLANO KEYSIGHT</t>
  </si>
  <si>
    <t>PLANO DE BENEFICIOS AGROPREV</t>
  </si>
  <si>
    <t>AGROPREV</t>
  </si>
  <si>
    <t>CERANPREV</t>
  </si>
  <si>
    <t>FOZ DO CHAPECÓ PREV</t>
  </si>
  <si>
    <t>PLANO DE BENEFÍCIOS - CD - 05</t>
  </si>
  <si>
    <t>PB CD - 05</t>
  </si>
  <si>
    <t>PLANO III DE APOSENTADORIA</t>
  </si>
  <si>
    <t>LUBRIZOL PREV DE CONTRIBUIÇÃO DEFINIDA</t>
  </si>
  <si>
    <t>LUBRIZOL PREV CD</t>
  </si>
  <si>
    <t>AMAZUL PREV</t>
  </si>
  <si>
    <t>PLANO DE BENEFÍCIOS ENERGISA</t>
  </si>
  <si>
    <t>PLANO ENERGISA</t>
  </si>
  <si>
    <t>PLANO DE BENEFÍCIOS TERRA PREV</t>
  </si>
  <si>
    <t>TERRA PREV</t>
  </si>
  <si>
    <t>PLANO DE APOSENTADORIA SOLVAYPREV</t>
  </si>
  <si>
    <t>PLANO GOIÁS SEGURO</t>
  </si>
  <si>
    <t>PGS (SERVIDOR)</t>
  </si>
  <si>
    <t>PLANO DE APOSENTADORIA BÁSICO CMOC</t>
  </si>
  <si>
    <t>PLANO CMOC</t>
  </si>
  <si>
    <t>PLANO DE APOSENTADORIA SUPLEMENTAR CMOC</t>
  </si>
  <si>
    <t>PLANO DE BENEFÍCIOS FECOMÉRCIO MG-I</t>
  </si>
  <si>
    <t>FECOMERCIO MG-I</t>
  </si>
  <si>
    <t>PLANO DE BENEFÍCIOS III SALDADO</t>
  </si>
  <si>
    <t>PLANO SALDADO</t>
  </si>
  <si>
    <t>PLANO INSTITUIDO FAMÍLIA FUNDAÇÃO COPEL</t>
  </si>
  <si>
    <t>PLANO FAMÍLIA (FAMÍLIA)</t>
  </si>
  <si>
    <t>PLANO DE APOSENTADORIA ABBOTT</t>
  </si>
  <si>
    <t>PLANO  ABBOTT</t>
  </si>
  <si>
    <t>PLANO DE CAMPOS</t>
  </si>
  <si>
    <t>CAMPOS</t>
  </si>
  <si>
    <t>PLANO SETORIAL DE PREVIDÊNCIA COOPERATIVA</t>
  </si>
  <si>
    <t>PLANO COOPREV</t>
  </si>
  <si>
    <t>PLANO PETROS DO SISTEMA PETROBRAS REPACTUADOS</t>
  </si>
  <si>
    <t>PPSP-REPACTUADOS</t>
  </si>
  <si>
    <t>FAMÍLIA CERES</t>
  </si>
  <si>
    <t>FAMÍLIA CERES (FAMÍLIA)</t>
  </si>
  <si>
    <t>PLANO DE PREVIDÊNCIA DO SISTEMA COOPERATIVISTA NACIONAL</t>
  </si>
  <si>
    <t>PPSCN</t>
  </si>
  <si>
    <t>PLANO EMERSON NETWORK POWER</t>
  </si>
  <si>
    <t>PLANO ENETWORKPOWER</t>
  </si>
  <si>
    <t>PLANO DE APOSENTADORIA DE CONTRIBUIÇÃO DEFINIDA AES BRASIL</t>
  </si>
  <si>
    <t>PLANO CD AES BRASIL</t>
  </si>
  <si>
    <t>PLANO DE APOSENTADORIA DE CONTRIBUIÇÃO DEFINIDA ELETROPAULO</t>
  </si>
  <si>
    <t>PREVNORDESTE-SERGIPE</t>
  </si>
  <si>
    <t>PREVNORDESTE-SERGIPE (SERVIDOR)</t>
  </si>
  <si>
    <t>PLANO DE CONTRIBUIÇÃO DEFINIDA DIVERSEY PREV</t>
  </si>
  <si>
    <t>PLANO CD DIVERSEYPREV</t>
  </si>
  <si>
    <t>PLANO DE BENEFÍCIOS PREVCOM RO</t>
  </si>
  <si>
    <t>PREVCOM RO (SERVIDOR)</t>
  </si>
  <si>
    <t>PLANO DE APOSENTADORIA DE CONTRIBUIÇÃO DEFINIDA EMAE</t>
  </si>
  <si>
    <t>PLANO EMAE - CD</t>
  </si>
  <si>
    <t>PLANO METRUS FAMÍLIA</t>
  </si>
  <si>
    <t>METRUS FAMÍLIA (FAMÍLIA)</t>
  </si>
  <si>
    <t>PLANO INSTITUÍDO PREVIBAYER</t>
  </si>
  <si>
    <t>PREVIBAYER (FAMÍLIA)</t>
  </si>
  <si>
    <t>PLANO DE BENEFÍCIOS LUNELLIPREV</t>
  </si>
  <si>
    <t>LUNELLIPREV</t>
  </si>
  <si>
    <t>PLANO DE BENEFÍCIOS PREVCOM MULTI</t>
  </si>
  <si>
    <t>PREVCOM MULTI (SERVIDOR)</t>
  </si>
  <si>
    <t>PLANO DE APOSENTADORIA MERIAL</t>
  </si>
  <si>
    <t>PLANO MERIAL</t>
  </si>
  <si>
    <t>PLANO DE BENEFÍCIOS PARA INSTITUIDOR - VOCÊPREV</t>
  </si>
  <si>
    <t>VOCÊPREV(FAMÍLIA)</t>
  </si>
  <si>
    <t>PLANO DE BENEFÍCIOS FBPREV III</t>
  </si>
  <si>
    <t>FBPREV III</t>
  </si>
  <si>
    <t>PLANO DE BENEFÍCIOS PREVIK BÁSICO</t>
  </si>
  <si>
    <t>PREVIK BÁSICO</t>
  </si>
  <si>
    <t>VALOR PREVIDÊNCIA</t>
  </si>
  <si>
    <t>VALOR PREV (FAMÍLIA)</t>
  </si>
  <si>
    <t>PLANO DE BENEFÍCIOS DOS SERVIDORES DO MUNICÍPIO DE CURITIBA - CURITIBAPREVPLAN 1</t>
  </si>
  <si>
    <t>CURITIBAPREVPLAN 1(SERVIDOR)</t>
  </si>
  <si>
    <t>PLANO DE BENEFÍCIOS VI</t>
  </si>
  <si>
    <t>PLANO VI</t>
  </si>
  <si>
    <t>FAPES FUTURO</t>
  </si>
  <si>
    <t>PLANO FAMILINVEST</t>
  </si>
  <si>
    <t>FAMILINVEST (FAMÍLIA)</t>
  </si>
  <si>
    <t>PLANO RIOGALEÃOPREV</t>
  </si>
  <si>
    <t>PLANO DE BENEFÍCIOS BOSCHLIFE</t>
  </si>
  <si>
    <t>BOSCHLIFE</t>
  </si>
  <si>
    <t>PLANO DE BENEFÍCIOS DO SERVIDOR PÚBLICO DO DISTRITO FEDERAL</t>
  </si>
  <si>
    <t>DF-PREVIDÊNCIA (SERVIDOR)</t>
  </si>
  <si>
    <t>PREVNORDESTE-PIAUI</t>
  </si>
  <si>
    <t>PREVNORDESTE-PIAUI (SERVIDOR)</t>
  </si>
  <si>
    <t>PLANO VIVA FUTURO DE CONTRIBUIÇÃO DEFINIDA</t>
  </si>
  <si>
    <t>VIVAFUTURO(FAMÍLIA)</t>
  </si>
  <si>
    <t>PLANO DE BENEFÍCIOS PENSE FUTURO</t>
  </si>
  <si>
    <t>PENSE FUTURO</t>
  </si>
  <si>
    <t>PLANO PREVIDENCIÁRIO 002 DA PREVSAN - PREVSAN CD</t>
  </si>
  <si>
    <t>PREVSAN CD</t>
  </si>
  <si>
    <t>PLANO DE BENEFÍCIOS SETORIAL DO COOPERATIVISMO AGROPECUÁRIO</t>
  </si>
  <si>
    <t>BBPREV COOP (SETORIAL)</t>
  </si>
  <si>
    <t>PLANO SETORIAL FIEMG PREVIDÊNCIA</t>
  </si>
  <si>
    <t>FIEMG PREVIDÊNCIA (SETORIAL)</t>
  </si>
  <si>
    <t>PLANO ARCONIC PREV</t>
  </si>
  <si>
    <t>ARCONIC PREV</t>
  </si>
  <si>
    <t>PLANO DE BENEFÍCIOS QUÍMICA</t>
  </si>
  <si>
    <t>PLANO QUÍMICA</t>
  </si>
  <si>
    <t>ABEFINPREV - PLANO DE BENEFÍCIOS ABEFIN</t>
  </si>
  <si>
    <t>ABEFINPREV  (SETORIAL)</t>
  </si>
  <si>
    <t>PLANO INSTITUÍDO DESBAN</t>
  </si>
  <si>
    <t>PID (FAMÍLIA)</t>
  </si>
  <si>
    <t>PLANO SETORIAL DESBAN</t>
  </si>
  <si>
    <t>PSD (SETORIAL)</t>
  </si>
  <si>
    <t>PLANO DE BENEFÍCIOS POLO PREV</t>
  </si>
  <si>
    <t>PLANO POLO PREV</t>
  </si>
  <si>
    <t>PLANO DE CONTRIBUIÇÃO DEFINIDA NÉOS</t>
  </si>
  <si>
    <t>PLANO DE CONTRIBUIÇÃO DEFINIDA LONGPING PREV</t>
  </si>
  <si>
    <t>LONGPING PREV</t>
  </si>
  <si>
    <t>PLANO DE APOSENTADORIA PRINCIPAL ITAÚ UNIBANCO</t>
  </si>
  <si>
    <t>PLANO PRINCIPAL ITAU UNIBANCO</t>
  </si>
  <si>
    <t>PLANO DE APOSENTADORIA SUPLEMENTAR ITAÚ UNIBANCO</t>
  </si>
  <si>
    <t>PLANO SUPLEMENTAR ITAÚ UNIBANCO</t>
  </si>
  <si>
    <t>PLANO HP MAIS</t>
  </si>
  <si>
    <t>PLANO HP</t>
  </si>
  <si>
    <t>PLANO INSTITUÍDO SETORIAL PREVALER</t>
  </si>
  <si>
    <t>VALIA (FAMÍLIA)</t>
  </si>
  <si>
    <t>PLANO SETORIAL CURITIBAPREV FAMÍLIA</t>
  </si>
  <si>
    <t>CURITIBAPREV FAMÍLIA (FAMÍLIA)</t>
  </si>
  <si>
    <t>PLANO SETORIAL INSTITUÍDO VIVA MAIS PREVIDÊNCIA</t>
  </si>
  <si>
    <t>VIVA MAIS  (FAMÍLIA)</t>
  </si>
  <si>
    <t>PLANO SETORIAL REALIZEPREV</t>
  </si>
  <si>
    <t>REALIZEPREV (FAMÍLIA)</t>
  </si>
  <si>
    <t>PLANO SETORIAL PREVI FAMÍLIA</t>
  </si>
  <si>
    <t>PREVI FAMÍLIA (FAMÍLIA)</t>
  </si>
  <si>
    <t>PLANO DE APOSENTADORIA DE CONTRIBUIÇÃO DEFINIDA SABESP</t>
  </si>
  <si>
    <t>PLANO DE BENEFÍCIOS MGSPREV</t>
  </si>
  <si>
    <t>PLANO MGSPREV</t>
  </si>
  <si>
    <t>PLANO DE PREVIDÊNCIA RHENDE+ SUPLEMENTAR</t>
  </si>
  <si>
    <t>PLANO RHENDER+SUPLEMENTAR</t>
  </si>
  <si>
    <t>PLANO DE PREVIDÊNCIA RHENDE+ BÁSICO</t>
  </si>
  <si>
    <t>PLANO RHENDER+BÁSICO</t>
  </si>
  <si>
    <t>PLANO DE PREVIDÊNCIA RHENDE+PREV</t>
  </si>
  <si>
    <t>PLANO PREVEVIDÊNCIA RHENDE+PREV</t>
  </si>
  <si>
    <t>PLANO DE BENEFÍCIOS DOS SERVIDORES DO MUNICÍPIO DE CURITIBA CURITIBAPREVPLAN 2</t>
  </si>
  <si>
    <t>CURITIBAPREVPLAN 2 (SERVIDOR)</t>
  </si>
  <si>
    <t>PLANO UNISEGPREV</t>
  </si>
  <si>
    <t>UNISEGPREV</t>
  </si>
  <si>
    <t>PLANO PETROS DO SISTEMA PETROBRAS - REPACTUADOS PRÉ-70</t>
  </si>
  <si>
    <t>REPACTUADOS PRÉ-70</t>
  </si>
  <si>
    <t>PLANO PETROS DO SISTEMA PETROBRAS - NÃO REPACTUADOS PRÉ-70</t>
  </si>
  <si>
    <t>PPSP-NR PRÉ-70</t>
  </si>
  <si>
    <t>PLANO DE BENEFÍCIOS SP PREVIDÊNCIA</t>
  </si>
  <si>
    <t>SP PREVIDÊNCIA (SERVIDOR)</t>
  </si>
  <si>
    <t>PLANO INSTITUIDO CENTRUSPREV+</t>
  </si>
  <si>
    <t>CENTRUSPREV+ (FAMÍLIA)</t>
  </si>
  <si>
    <t>PLANO DE BENEFÍCIOS CESP CD</t>
  </si>
  <si>
    <t>CESP CD</t>
  </si>
  <si>
    <t>PLANO DE APOSENTADORIA DE CONTRIBUIÇÃO DEFINIDA CPFL</t>
  </si>
  <si>
    <t>CD CPFL</t>
  </si>
  <si>
    <t>PLANO MOSAIC MAIS PREVIDÊNCIA</t>
  </si>
  <si>
    <t>MOSAIC MAIS PREVIDÊNCIA</t>
  </si>
  <si>
    <t>PLANO DE BENEFÍCIOS PREVCOM MS</t>
  </si>
  <si>
    <t>PREVCOM MS (SERVIDOR)</t>
  </si>
  <si>
    <t>PLANO CURITIBAPREV FAMÍLIA II</t>
  </si>
  <si>
    <t>CURITIBAPREV FAMÍLIA II (FAMÍLIA)</t>
  </si>
  <si>
    <t>PLANO FACEB-SALDADO</t>
  </si>
  <si>
    <t>PLANO DE APOSENTADORIA DE CONTRIBUIGAO DEFINIDA II</t>
  </si>
  <si>
    <t>PLANO CD II</t>
  </si>
  <si>
    <t>PLANO DE BENEFÍCIOS CD PREVICOKE II</t>
  </si>
  <si>
    <t>PREVICOKE CD II</t>
  </si>
  <si>
    <t>PLANO DE BENEFÍCIOS ARXADA</t>
  </si>
  <si>
    <t>PLANO DE BENEFÍCIOS DOS SERVIDORES PÚBLICOS DE MUNICÍPIOS</t>
  </si>
  <si>
    <t>RS-MUNICÍPIOS (SERVIDOR)</t>
  </si>
  <si>
    <t>PLANO DE BENEFÍCIOS D - ALCON</t>
  </si>
  <si>
    <t>PLANO DE BENEFÍCIOS DXC</t>
  </si>
  <si>
    <t>PLANO ABONO COMPLEMENTAÇÃO</t>
  </si>
  <si>
    <t>ABONO COMPLEMENTAÇÃO</t>
  </si>
  <si>
    <t>FAPES FAMÍLIA</t>
  </si>
  <si>
    <t>FF</t>
  </si>
  <si>
    <t>MAIS VISÃO</t>
  </si>
  <si>
    <t>PLANO DE BENEFÍCIOS SETORIAL +VALOR</t>
  </si>
  <si>
    <t>+VALOR</t>
  </si>
  <si>
    <t>PLANO DE BENEFÍCIOS BRASÍLIAPREV</t>
  </si>
  <si>
    <t>BRASÍLIAPREV</t>
  </si>
  <si>
    <t>PLANO  FAMÍLIA INDÚSTRIA</t>
  </si>
  <si>
    <t>FAMÍLIA INDÚSTRIA</t>
  </si>
  <si>
    <t>PLANO DE APOSENTADORIA POWER PREV</t>
  </si>
  <si>
    <t>POWER PREV</t>
  </si>
  <si>
    <t>PLANO DE BENEFÍCIOS DE CONTRIBUIÇÃO DEFINIDA ELEKEIROZ</t>
  </si>
  <si>
    <t>ELEKEIROZ</t>
  </si>
  <si>
    <t>NOVO PLANO DE CONTRIBUIÇÃO DEFINIDA</t>
  </si>
  <si>
    <t>NCD</t>
  </si>
  <si>
    <t>AL-PREVCOMP</t>
  </si>
  <si>
    <t>AL-PREVCOMP (SERVIDOR)</t>
  </si>
  <si>
    <t>PLANO FAMILIA ITAIPU SETORIAL</t>
  </si>
  <si>
    <t>FAMILIA ITAIPU</t>
  </si>
  <si>
    <t>PLANO MULTIPATROCINADO PARA ENTES FEDERATIVOS</t>
  </si>
  <si>
    <t>PREVES ENTES (SERVIDOR)</t>
  </si>
  <si>
    <t>PLANO DE BENEFÍCIOS PREVCOM-MT</t>
  </si>
  <si>
    <t>PREVCOM-MT (SERVIDOR)</t>
  </si>
  <si>
    <t>PLANO FAMÍLIA ATLÂNTICO</t>
  </si>
  <si>
    <t>FAMÍLIA ATLÂNTICO</t>
  </si>
  <si>
    <t>PLANO PREVWTW</t>
  </si>
  <si>
    <t>PLANO INSTITUÍDO SETORIAL FAMÍLIA BRF PREVIDÊNCIA</t>
  </si>
  <si>
    <t>PLANO FAMÍLIA BRF PREVIDÊNCIA</t>
  </si>
  <si>
    <t>PLANO INSTITUÍDO SETORIAL FAMÍLIA PREVINDUS</t>
  </si>
  <si>
    <t>FAMÍLIA PREVINDUS</t>
  </si>
  <si>
    <t>PLANO MISTO I DE BENEFÍCIOS - COMPESAPREV CD</t>
  </si>
  <si>
    <t>COMPESAPREV CD</t>
  </si>
  <si>
    <t>PLANO DE PREVIDÊNCIA COMPLEMENTAR VERALLIA</t>
  </si>
  <si>
    <t>VERALLIA</t>
  </si>
  <si>
    <t>PLANO DE BENEFÍCIOS AEROSPACE</t>
  </si>
  <si>
    <t>PB-AEROSPACE</t>
  </si>
  <si>
    <t>PLANO ORGANON PREV</t>
  </si>
  <si>
    <t>ORGANON PREV</t>
  </si>
  <si>
    <t>PLANO PETROS - 3</t>
  </si>
  <si>
    <t>PLANO SETORIAL CELOS FAMÍLIA</t>
  </si>
  <si>
    <t>CELOS FAMÍLIA</t>
  </si>
  <si>
    <t>PLANO CD NUCLEP</t>
  </si>
  <si>
    <t>PLANO CD ELETRONUCLEAR</t>
  </si>
  <si>
    <t>PLANO DE PREVIDÊNCIA COMPLEMENTAR DOS SERVIDORES DO ESTADO DO CEARÁ</t>
  </si>
  <si>
    <t>PREV-CE (SERVIDOR)</t>
  </si>
  <si>
    <t>PLANO INSTITUIDO BEM FUTURO</t>
  </si>
  <si>
    <t>BEM FUTURO</t>
  </si>
  <si>
    <t>PLANO DE APOSENTADORIA ELANCO</t>
  </si>
  <si>
    <t>PLANO DE BENEFÍCIOS PREV-MAIS</t>
  </si>
  <si>
    <t>PREV-MAIS (SERVIDOR)</t>
  </si>
  <si>
    <t>PLANO DE APOSENTADORIA PROGRAMADA - PAP - FRONERI</t>
  </si>
  <si>
    <t>PAP - FRONERI</t>
  </si>
  <si>
    <t>PLANO DE APOSENTADORIA PAN - FRONERI</t>
  </si>
  <si>
    <t>PAN - FRONERI</t>
  </si>
  <si>
    <t>PLANO DE APOSENTADORIA PROGRAMADA II ¿ PAP II - FRONERI</t>
  </si>
  <si>
    <t>PAP II - FRONERI</t>
  </si>
  <si>
    <t>FBPREV MULTIPATROCINADO</t>
  </si>
  <si>
    <t>CD1 (SERVIDOR)</t>
  </si>
  <si>
    <t>FAMÍLIA PREVIDÊNCIA MUNICÍPIOS</t>
  </si>
  <si>
    <t>NUTRIENPREV</t>
  </si>
  <si>
    <t>PLANO DE BENEFÍCIOS DE CONTRIBUIÇÃO DEFINIDA CITIBANK</t>
  </si>
  <si>
    <t>PLANO DE CONTRIBUIÇÃO DEFINIDA CITIBANK</t>
  </si>
  <si>
    <t>PLANO CD INB</t>
  </si>
  <si>
    <t>PLANO SETORIAL FAMÍLIA INOVAR</t>
  </si>
  <si>
    <t>FAMÍLIA INOVAR</t>
  </si>
  <si>
    <t>PLANO DE APOSENTADORIA VITESCO TECNOLOGIA</t>
  </si>
  <si>
    <t>VITESCO TECNOLOGIA</t>
  </si>
  <si>
    <t>PLANO ELETROBRÁS DE CONTRIBUIÇÃO DEFINIDA I</t>
  </si>
  <si>
    <t>PLANO CD ELETROBRÁS I</t>
  </si>
  <si>
    <t>VIVA MAIS MULTI PREFEITURAS</t>
  </si>
  <si>
    <t>VIVA MAIS PREFEITURAS</t>
  </si>
  <si>
    <t>PLANO DE BENEFÍCIOS CD BANESPREV</t>
  </si>
  <si>
    <t>CD BANESPREV</t>
  </si>
  <si>
    <t>PLANO DE BENEFÍCIOS BRKPREV</t>
  </si>
  <si>
    <t>BRKPREV</t>
  </si>
  <si>
    <t>PLANO DE BENEFÍCIOS MUNICÍPIOS-CD</t>
  </si>
  <si>
    <t>MUNICÌPIOS-CD (SERVIDOR)</t>
  </si>
  <si>
    <t>PLANO DE APOSENTADORIA FUTURAFLEX</t>
  </si>
  <si>
    <t>PLANO FUTURAFLEX</t>
  </si>
  <si>
    <t>PLANO DE PREVIDÊNCIA COMPLEMENTAR DOS MUNICÍPIOS DO ESTADO DO CEARÁ</t>
  </si>
  <si>
    <t>PREV-CE MUNICÍPIOS (SERVIDOR)</t>
  </si>
  <si>
    <t>PLANO DE BENEFÍCIOS BBPREV BRASIL</t>
  </si>
  <si>
    <t>BBPREV BRASIL (SERVIDOR)</t>
  </si>
  <si>
    <t>PLANO FLEXPREV</t>
  </si>
  <si>
    <t>PLANO DE BENEFÍCIOS INDUSPREV FLEX FIESP/CIESP</t>
  </si>
  <si>
    <t>INDUSPREV FLEX FIESP/CIESP</t>
  </si>
  <si>
    <t>MAG FEDERAÇÃO</t>
  </si>
  <si>
    <t>MAG FEDERAÇÃO (SERVIDOR)</t>
  </si>
  <si>
    <t>PLANO DE BENEFÍCIOS PRECE IV</t>
  </si>
  <si>
    <t>PRECE IV</t>
  </si>
  <si>
    <t>PLANO DE BENEFÍCIOS INDUSPREV FLEX SENAI-SP</t>
  </si>
  <si>
    <t>INDUSPREV FLEX SENAI</t>
  </si>
  <si>
    <t>PLANO DE BENEFÍCIOS INDUSPREV FLEX SESI - SP</t>
  </si>
  <si>
    <t>PLANO DE BENEFÍCIOS INDUSPREV FLEX SESI</t>
  </si>
  <si>
    <t>CAPITALPREV R</t>
  </si>
  <si>
    <t>CAPITALPREV (SERVIDOR)</t>
  </si>
  <si>
    <t>PLANO DE PREVIDÊNCIA COMPLEMENTAR DO MUNICÍPIO DE FLORIANÓPOLIS - FLORIPAPREV</t>
  </si>
  <si>
    <t>FLORIPAPREV (SERVIDOR)</t>
  </si>
  <si>
    <t>PLANO DE APOSENTADORIA DE CONTRIBUIÇÃO DEFINIDA ISA CTEEP</t>
  </si>
  <si>
    <t>ISA CTEEP PREV</t>
  </si>
  <si>
    <t>PLANO FRGPREV</t>
  </si>
  <si>
    <t>FRGPREV</t>
  </si>
  <si>
    <t>PLANO DE BENEFÍCIOS PREVIDENCIÁRIOS SPA</t>
  </si>
  <si>
    <t>PBP-SPA</t>
  </si>
  <si>
    <t>CARIOCAPREV</t>
  </si>
  <si>
    <t>PLANO DE BENEFÍCIOS CODESA</t>
  </si>
  <si>
    <t>PBP-CODESA</t>
  </si>
  <si>
    <t>PLANO VIVA FEDERATIVO</t>
  </si>
  <si>
    <t>PLANO PBP - CDRJ</t>
  </si>
  <si>
    <t>CDRJ</t>
  </si>
  <si>
    <t>PLANO DE BENEFÍCIOS PBP-CDP</t>
  </si>
  <si>
    <t>CDP</t>
  </si>
  <si>
    <t>PLANO DE BENEFÍCIOS CODEBA</t>
  </si>
  <si>
    <t>CODEBA</t>
  </si>
  <si>
    <t>FIPECQ ENTES FEDERATIVOS</t>
  </si>
  <si>
    <t>FEF</t>
  </si>
  <si>
    <t>MAG CORPORATE</t>
  </si>
  <si>
    <t>PLANO DE APOSENTADORIA DE CONTRIBUIÇÃO DEFINIDA VEM</t>
  </si>
  <si>
    <t>VEM PREV</t>
  </si>
  <si>
    <t>Modalidade
Plano</t>
  </si>
  <si>
    <t>Total</t>
  </si>
  <si>
    <t>1o Quartil</t>
  </si>
  <si>
    <t>2o Quartil</t>
  </si>
  <si>
    <t>3o Quartil</t>
  </si>
  <si>
    <t>Indicador População (1 a 4)</t>
  </si>
  <si>
    <t>Indicador Pluralidade (1 a 4)</t>
  </si>
  <si>
    <t>EIXO X</t>
  </si>
  <si>
    <t>EIXO Y</t>
  </si>
  <si>
    <t>Porte</t>
  </si>
  <si>
    <t>Matriz de Porte e Complexidade</t>
  </si>
  <si>
    <t>Média dos 3 Indicadores</t>
  </si>
  <si>
    <t>Eixo X + Eixo Y</t>
  </si>
  <si>
    <t>Segmento</t>
  </si>
  <si>
    <t>S1</t>
  </si>
  <si>
    <t>S2</t>
  </si>
  <si>
    <t>S3</t>
  </si>
  <si>
    <t>S4</t>
  </si>
  <si>
    <t>CAEMI</t>
  </si>
  <si>
    <t>CARTAPREV</t>
  </si>
  <si>
    <t>CENTRUS/MT</t>
  </si>
  <si>
    <t>CEPLUS</t>
  </si>
  <si>
    <t>CRYOVAC</t>
  </si>
  <si>
    <t>EDS PREV</t>
  </si>
  <si>
    <t>FUCAE</t>
  </si>
  <si>
    <t>PREVI - FIERN</t>
  </si>
  <si>
    <t>PREVI-BANERJ</t>
  </si>
  <si>
    <t>PREVINOR</t>
  </si>
  <si>
    <t>PSS</t>
  </si>
  <si>
    <t>Ativo</t>
  </si>
  <si>
    <t>Mais de 10 Planos?</t>
  </si>
  <si>
    <t>Indicador de Exigível</t>
  </si>
  <si>
    <t>Exígivel/Ativo</t>
  </si>
  <si>
    <t>Sem Outlier</t>
  </si>
  <si>
    <t xml:space="preserve">Complexidade </t>
  </si>
  <si>
    <t>ESI</t>
  </si>
  <si>
    <t>4o Quartil</t>
  </si>
  <si>
    <t>0 a 3422</t>
  </si>
  <si>
    <t>3423 a 10810</t>
  </si>
  <si>
    <t>10811 a 27672,75</t>
  </si>
  <si>
    <t>acima 27672,75</t>
  </si>
  <si>
    <t>0,11% a 0,973%</t>
  </si>
  <si>
    <t>acima de 0,973%</t>
  </si>
  <si>
    <t>0,001 a 0,100%</t>
  </si>
  <si>
    <t>Exigível Contingencial</t>
  </si>
  <si>
    <t xml:space="preserve">Peso </t>
  </si>
  <si>
    <t>Indicador Pluralidade</t>
  </si>
  <si>
    <t>Indicador População</t>
  </si>
  <si>
    <t>Indicador Exigível</t>
  </si>
  <si>
    <t>qtde EFPC</t>
  </si>
  <si>
    <r>
      <t>RELATÓRIOS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3 - ANALÍTICOS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3.1 - DADOS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3.1 - DADOS CADASTRAIS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CADPREVIC</t>
    </r>
    <r>
      <rPr>
        <sz val="6"/>
        <color rgb="FF666666"/>
        <rFont val="Verdana"/>
        <family val="2"/>
      </rPr>
      <t> &gt; </t>
    </r>
    <r>
      <rPr>
        <sz val="8"/>
        <color rgb="FF0E3696"/>
        <rFont val="Verdana"/>
        <family val="2"/>
      </rPr>
      <t>Base Cadastral Entidades</t>
    </r>
  </si>
  <si>
    <r>
      <rPr>
        <b/>
        <sz val="12"/>
        <color rgb="FF000000"/>
        <rFont val="Arial"/>
      </rPr>
      <t xml:space="preserve">Ministério da Previdência Social - MPS
</t>
    </r>
    <r>
      <rPr>
        <b/>
        <sz val="13"/>
        <color rgb="FF000000"/>
        <rFont val="Arial"/>
      </rPr>
      <t>Superintendencia Nacional de Previdência Complementar - PREVIC</t>
    </r>
  </si>
  <si>
    <t>Base Cadastral Entidades</t>
  </si>
  <si>
    <t>Qtd</t>
  </si>
  <si>
    <t>Código da EFPC</t>
  </si>
  <si>
    <t>Razão Social</t>
  </si>
  <si>
    <t>CNPJ</t>
  </si>
  <si>
    <t>Situação Detalhada EFPC</t>
  </si>
  <si>
    <t>Situacao</t>
  </si>
  <si>
    <t>Fund. Legal</t>
  </si>
  <si>
    <t>Pat.  Predominante</t>
  </si>
  <si>
    <t>Tipo Patrocínio</t>
  </si>
  <si>
    <t>Nº Proc. EFPC</t>
  </si>
  <si>
    <t>Data da Aprovação EFPC</t>
  </si>
  <si>
    <t>Ano de Aprovação EFPC</t>
  </si>
  <si>
    <t>Mês de Aprovação EFPC</t>
  </si>
  <si>
    <t>Data Início Funcionamento EFPC</t>
  </si>
  <si>
    <t>Data Encerramento EFPC</t>
  </si>
  <si>
    <t>Planos Ativos</t>
  </si>
  <si>
    <t>Patrocinadores</t>
  </si>
  <si>
    <t>Endereço</t>
  </si>
  <si>
    <t>CEP</t>
  </si>
  <si>
    <t>Município</t>
  </si>
  <si>
    <t>UF</t>
  </si>
  <si>
    <t>Site Eletrônico</t>
  </si>
  <si>
    <t>Escrit. Resp.</t>
  </si>
  <si>
    <t>DT Extração</t>
  </si>
  <si>
    <t>0396-2</t>
  </si>
  <si>
    <t>ABBOTTPREV PREVIDENCIA PRIVADA</t>
  </si>
  <si>
    <t>ABBOTTPREV</t>
  </si>
  <si>
    <t>03.443.973/0001-93</t>
  </si>
  <si>
    <t>ENCERRADA - POR INICIATIVA DA EFPC</t>
  </si>
  <si>
    <t>ENCERRADA</t>
  </si>
  <si>
    <t>LC 109</t>
  </si>
  <si>
    <t>Privada</t>
  </si>
  <si>
    <t>Privado</t>
  </si>
  <si>
    <t>Não</t>
  </si>
  <si>
    <t>agosto</t>
  </si>
  <si>
    <t>R MICHIGAN 735</t>
  </si>
  <si>
    <t>04.566-905</t>
  </si>
  <si>
    <t>SAO PAULO</t>
  </si>
  <si>
    <t>SP</t>
  </si>
  <si>
    <t>WWW.PORTALPREV.COM.BR/ABBOTTPREV</t>
  </si>
  <si>
    <t>ERSP</t>
  </si>
  <si>
    <t>0393-1</t>
  </si>
  <si>
    <t>ABBPREV - SOCIEDADE DE PREVIDENCIA PRIVADA</t>
  </si>
  <si>
    <t>03.407.728/0001-20</t>
  </si>
  <si>
    <t>AVENIDA MONTEIRO LOBATO, 3411</t>
  </si>
  <si>
    <t>07.190-904</t>
  </si>
  <si>
    <t>GUARULHOS</t>
  </si>
  <si>
    <t>WWW.ABBPREV.COM.BR</t>
  </si>
  <si>
    <t>0299-1</t>
  </si>
  <si>
    <t>ACESITA PREVIDENCIA PRIVADA</t>
  </si>
  <si>
    <t>00.529.828/0001-31</t>
  </si>
  <si>
    <t>NORMAL - EM FUNCIONAMENTO</t>
  </si>
  <si>
    <t>NORMAL</t>
  </si>
  <si>
    <t>outubro</t>
  </si>
  <si>
    <t>AV.  CARANDAÍ</t>
  </si>
  <si>
    <t>30.130-915</t>
  </si>
  <si>
    <t>BELO HORIZONTE</t>
  </si>
  <si>
    <t>MG</t>
  </si>
  <si>
    <t>WWW.ACEPREV.COM.BR</t>
  </si>
  <si>
    <t>ERMG</t>
  </si>
  <si>
    <t>0469-7</t>
  </si>
  <si>
    <t>ACIPREV - FUNDO MULTIINSTITUIDO DE PREVIDENCIA COMPLEMENTAR</t>
  </si>
  <si>
    <t>ACIPREV</t>
  </si>
  <si>
    <t>15.553.660/0001-77</t>
  </si>
  <si>
    <t>Instituidor</t>
  </si>
  <si>
    <t>janeiro</t>
  </si>
  <si>
    <t>RUA PRIMO PICOLLI</t>
  </si>
  <si>
    <t>13.465-640</t>
  </si>
  <si>
    <t>AMERICANA</t>
  </si>
  <si>
    <t>WWW.ACIPREVPREVIDENCIA.COM.BR</t>
  </si>
  <si>
    <t>0212-4</t>
  </si>
  <si>
    <t>FUNDACAO ACOMINAS DE SEGURIDADE SOCIAL-ACOS</t>
  </si>
  <si>
    <t>ACOS</t>
  </si>
  <si>
    <t>25.466.582/0001-27</t>
  </si>
  <si>
    <t>ENCERRADA - POR INCORPORAÇÃO</t>
  </si>
  <si>
    <t>junho</t>
  </si>
  <si>
    <t>RODOVIA MG 443                       S/N   KM 7</t>
  </si>
  <si>
    <t>36.420-000</t>
  </si>
  <si>
    <t>OURO BRANCO</t>
  </si>
  <si>
    <t>www.acos.org.br</t>
  </si>
  <si>
    <t>0213-8</t>
  </si>
  <si>
    <t>AEROS FDO DE PREVIDENCIA COMPLEMENTAR</t>
  </si>
  <si>
    <t>49.361.181/0001-70</t>
  </si>
  <si>
    <t>LIQUIDAÇÃO - EM LIQUIDAÇÃO</t>
  </si>
  <si>
    <t>LIQUIDAÇÃO</t>
  </si>
  <si>
    <t>julho</t>
  </si>
  <si>
    <t>RUA CORONEL XAVIER DE TOLEDO, 121 - 9º ANDAR CONJUNTO 92</t>
  </si>
  <si>
    <t>01.048-100</t>
  </si>
  <si>
    <t>AEROS.COM.BR</t>
  </si>
  <si>
    <t>0242-2</t>
  </si>
  <si>
    <t>INSTITUTO AERUS DE SEGURIDADE SOCIAL EM LIQUIDACAO EXTRAJUDICIAL</t>
  </si>
  <si>
    <t>27.901.719/0001-50</t>
  </si>
  <si>
    <t>RUA DA ASSEMBLEIA, 98 18 ANDAR</t>
  </si>
  <si>
    <t>20.011-000</t>
  </si>
  <si>
    <t>RIO DE JANEIRO</t>
  </si>
  <si>
    <t>RJ</t>
  </si>
  <si>
    <t>WWW.AERUS.COM.BR</t>
  </si>
  <si>
    <t>ERRJ</t>
  </si>
  <si>
    <t>0220-1</t>
  </si>
  <si>
    <t>AG-PREV - SOCIEDADE DE PREVIDENCIA PRIVADA</t>
  </si>
  <si>
    <t>AGPREV</t>
  </si>
  <si>
    <t>42.765.396/0001-08</t>
  </si>
  <si>
    <t>abril</t>
  </si>
  <si>
    <t>0001-4</t>
  </si>
  <si>
    <t>AGROS INSTITUTO UFV DE SEGURIDADE SOCIAL</t>
  </si>
  <si>
    <t>20.320.487/0001-05</t>
  </si>
  <si>
    <t>LC 108 / LC 109</t>
  </si>
  <si>
    <t>Pública Federal</t>
  </si>
  <si>
    <t>Público</t>
  </si>
  <si>
    <t>maio</t>
  </si>
  <si>
    <t>AV PURDUE S/N CAMPUS UNIVERSITARIO</t>
  </si>
  <si>
    <t>36.570-900</t>
  </si>
  <si>
    <t>VICOSA</t>
  </si>
  <si>
    <t>WWW.AGROS.ORG.BR</t>
  </si>
  <si>
    <t>0274-8</t>
  </si>
  <si>
    <t>AKZOPREV SOCIEDADE PREVIDENCIARIA</t>
  </si>
  <si>
    <t>74.045.303/0001-67</t>
  </si>
  <si>
    <t>setembro</t>
  </si>
  <si>
    <t>ROD RAPOSO TAVARES S/N KM    18,5                BLOCO</t>
  </si>
  <si>
    <t>05.577-300</t>
  </si>
  <si>
    <t>0438-5</t>
  </si>
  <si>
    <t>ALBAPREV INSTITUTO DE PREVIDENCIA COMPLEMENTAR DA ASSEMBLEIA LEGISLATIVA DO ESTADO DA BAHIA</t>
  </si>
  <si>
    <t>07.780.736/0001-79</t>
  </si>
  <si>
    <t>Pública Estadual</t>
  </si>
  <si>
    <t>dezembro</t>
  </si>
  <si>
    <t>AV PRIMEIRA AVENIDA 130 CAB</t>
  </si>
  <si>
    <t>41.745-000</t>
  </si>
  <si>
    <t>SALVADOR</t>
  </si>
  <si>
    <t>BA</t>
  </si>
  <si>
    <t>HTTP://ALBAPREV.COM.BR/</t>
  </si>
  <si>
    <t>0002-8</t>
  </si>
  <si>
    <t>SOCIEDADE PREVIDENCIARIA ALCAN</t>
  </si>
  <si>
    <t>ALCANPREV</t>
  </si>
  <si>
    <t>60.528.015/0001-59</t>
  </si>
  <si>
    <t>0003-1</t>
  </si>
  <si>
    <t>ALCOA PREVI SOCIEDADE DE PREVIDENCIA PRIVADA</t>
  </si>
  <si>
    <t>59.942.961/0001-68</t>
  </si>
  <si>
    <t>novembro</t>
  </si>
  <si>
    <t>AV DAS NACOES UNIDAS, 14.261 ALA B, CONJUNTO 17A</t>
  </si>
  <si>
    <t>04.794-000</t>
  </si>
  <si>
    <t>WWW.PORTALPREV.COM.BR/ALCOAPREVI</t>
  </si>
  <si>
    <t>0453-2</t>
  </si>
  <si>
    <t>FUNDO DE PREVIDENCIA COMPLEMENTAR DA ASSEMBLEIA LEGISLATIVA DO ESTADO DE PERNAMBUCO-ALEPEPREV</t>
  </si>
  <si>
    <t>10.530.382/0001-19</t>
  </si>
  <si>
    <t>RUA DA UNIÃO</t>
  </si>
  <si>
    <t>50.050-909</t>
  </si>
  <si>
    <t>RECIFE</t>
  </si>
  <si>
    <t>PE</t>
  </si>
  <si>
    <t>WWW.ALEPEPREV.ORG.BR</t>
  </si>
  <si>
    <t>ERPE</t>
  </si>
  <si>
    <t>0373-6</t>
  </si>
  <si>
    <t>ALLERGAN PREV- SOCIEDADE DE PREVIDENCIA PRIVADA</t>
  </si>
  <si>
    <t>ALLERGAN PREV</t>
  </si>
  <si>
    <t>02.399.992/0001-05</t>
  </si>
  <si>
    <t>AV DOUTOR CARDOSO DE MELO 1855 2 ANDAR</t>
  </si>
  <si>
    <t>04.548-005</t>
  </si>
  <si>
    <t>0097-1</t>
  </si>
  <si>
    <t>ALPAPREV - SOCIEDADE DE PREVIDENCIA COMPLEMENTAR</t>
  </si>
  <si>
    <t>67.000.000/0001-62</t>
  </si>
  <si>
    <t>AV DAS NACOES UNIDAS</t>
  </si>
  <si>
    <t>WWW.PORTALPREV.COM.BR/ALPAPREV</t>
  </si>
  <si>
    <t>0004-5</t>
  </si>
  <si>
    <t>FUNDACAO ALPHA DE PREVIDENCIA E ASSISTENCIA SOCIAL</t>
  </si>
  <si>
    <t>75.156.034/0001-79</t>
  </si>
  <si>
    <t>Pública Municipal</t>
  </si>
  <si>
    <t>R COMENDADOR MACEDO, 39 -  9 ANDAR</t>
  </si>
  <si>
    <t>80.060-030</t>
  </si>
  <si>
    <t>CURITIBA</t>
  </si>
  <si>
    <t>PR</t>
  </si>
  <si>
    <t>WWW.FUNDACAOALPHA.ORG.BR</t>
  </si>
  <si>
    <t>ERRS</t>
  </si>
  <si>
    <t>0487-5</t>
  </si>
  <si>
    <t>FUNDACAO  DE PREVIDENCIA COMPLEMENTAR DO ESTADO DE ALAGOAS - ALPREV</t>
  </si>
  <si>
    <t>35.029.962/0001-58</t>
  </si>
  <si>
    <t>fevereiro</t>
  </si>
  <si>
    <t>AV DA PAZ</t>
  </si>
  <si>
    <t>57.020-440</t>
  </si>
  <si>
    <t>MACEIO</t>
  </si>
  <si>
    <t>AL</t>
  </si>
  <si>
    <t>WWW.ALPREV.COM.BR</t>
  </si>
  <si>
    <t>0402-5</t>
  </si>
  <si>
    <t>ALSTOM PREVIDENCIA S/C</t>
  </si>
  <si>
    <t>ALSTOM</t>
  </si>
  <si>
    <t>03.962.471/0001-79</t>
  </si>
  <si>
    <t>AV EMBAIXADOR MACEDO SOARES 10.001 ED 41/P4 E 19/P7</t>
  </si>
  <si>
    <t>05.095-035</t>
  </si>
  <si>
    <t>WWW.PORTALPREV.COM.BR/ALSTOM</t>
  </si>
  <si>
    <t>0457-7</t>
  </si>
  <si>
    <t>ANABBPREV - FUNDO DE PENSAO MULTIPATROCINADO</t>
  </si>
  <si>
    <t>10.520.114/0001-16</t>
  </si>
  <si>
    <t>SAS QD. 06  BLOCO K  3º ANDAR, SALA 301  ED. BELVEDERE</t>
  </si>
  <si>
    <t>70.070-915</t>
  </si>
  <si>
    <t>BRASILIA</t>
  </si>
  <si>
    <t>DF</t>
  </si>
  <si>
    <t>www.anabbprev.org.br</t>
  </si>
  <si>
    <t>ERDF</t>
  </si>
  <si>
    <t>0448-8</t>
  </si>
  <si>
    <t>FUNDO DE PENSAO MULTINSTITUIDO DA ASSOCIACAO PAULISTA DE CIRURGIOES DENTISTAS - APCDPREV</t>
  </si>
  <si>
    <t>08.940.007/0001-03</t>
  </si>
  <si>
    <t>R VOLUNTARIOS DA PATRIA 547 MZNINO</t>
  </si>
  <si>
    <t>02.011-000</t>
  </si>
  <si>
    <t>WWW.APCDPREV.ORG.BR</t>
  </si>
  <si>
    <t>0306-8</t>
  </si>
  <si>
    <t>A-PREV - SOCIEDADE DE PREVIDENCIA PRIVADA</t>
  </si>
  <si>
    <t>APREV</t>
  </si>
  <si>
    <t>00.633.444/0001-64</t>
  </si>
  <si>
    <t>CIDADE DE DEUS, S/N, PRÉDIO NOVÍSSIMO, TÉRREO</t>
  </si>
  <si>
    <t>06.029-900</t>
  </si>
  <si>
    <t>OSASCO</t>
  </si>
  <si>
    <t>0407-3</t>
  </si>
  <si>
    <t>ARM PREV - SOCIEDADE DE PREVIDENCIA PRIVADA</t>
  </si>
  <si>
    <t>04.405.076/0001-58</t>
  </si>
  <si>
    <t>ENCERRADA - POR CANCELAMENTO</t>
  </si>
  <si>
    <t>março</t>
  </si>
  <si>
    <t>LIMEIRA</t>
  </si>
  <si>
    <t>0006-2</t>
  </si>
  <si>
    <t>ARUS FUNDACAO ARACRUZ DE SEGURIDADE SOCIAL</t>
  </si>
  <si>
    <t>ARUS</t>
  </si>
  <si>
    <t>27.451.129/0001-72</t>
  </si>
  <si>
    <t>RODOVIA ARACRUZ / BARRA DO RIACHO   SN</t>
  </si>
  <si>
    <t>29.197-900</t>
  </si>
  <si>
    <t>ARACRUZ</t>
  </si>
  <si>
    <t>ES</t>
  </si>
  <si>
    <t>www.arus.com.br</t>
  </si>
  <si>
    <t>0111-9</t>
  </si>
  <si>
    <t>ATLANTIC SOCIEDADE PREVIDENCIARIA</t>
  </si>
  <si>
    <t>ATLANTIC</t>
  </si>
  <si>
    <t>28.254.373/0001-08</t>
  </si>
  <si>
    <t>0045-1</t>
  </si>
  <si>
    <t>FUNDACAO ATTILIO FRANCISCO XAVIER FONTANA</t>
  </si>
  <si>
    <t>ATTILIO FONTANA</t>
  </si>
  <si>
    <t>48.083.091/0001-00</t>
  </si>
  <si>
    <t>AV ESCOLA POLITECNICA, 760</t>
  </si>
  <si>
    <t>05.350-901</t>
  </si>
  <si>
    <t>WWW.BFPP.COM.BR</t>
  </si>
  <si>
    <t>0007-6</t>
  </si>
  <si>
    <t>AUTOLATINA</t>
  </si>
  <si>
    <t>11.111.111/1111-11</t>
  </si>
  <si>
    <t>V ANCHIETA S/N KM 23,5                   CPI 1284</t>
  </si>
  <si>
    <t>09.823-901</t>
  </si>
  <si>
    <t>SAO BERNARDO DO CAMPO</t>
  </si>
  <si>
    <t>0112-2</t>
  </si>
  <si>
    <t>FUNDACAO AVELINO VIEIRA</t>
  </si>
  <si>
    <t>AVELINO</t>
  </si>
  <si>
    <t>75.643.775/0001-84</t>
  </si>
  <si>
    <t>0392-8</t>
  </si>
  <si>
    <t>AVONPREV - SOCIEDADE DE PREVIDENCIA PRIVADA.</t>
  </si>
  <si>
    <t>03.101.405/0001-04</t>
  </si>
  <si>
    <t>AV INTERLAGOS, PRD. ADMINISTR-TERREO</t>
  </si>
  <si>
    <t>04.660-907</t>
  </si>
  <si>
    <t>WWW.AVONPREV.COM.BR</t>
  </si>
  <si>
    <t>0307-1</t>
  </si>
  <si>
    <t>AZENPREV SOCIEDADE PREVIDENCIARIA</t>
  </si>
  <si>
    <t>65.706.608/0001-81</t>
  </si>
  <si>
    <t>ROD RAPOSO TAVARES SN KM 26 9</t>
  </si>
  <si>
    <t>06.707-000</t>
  </si>
  <si>
    <t>COTIA</t>
  </si>
  <si>
    <t>WWW.ITAUSOLUCOES.COM.BR/ITAU/AZENPREV/</t>
  </si>
  <si>
    <t>0278-2</t>
  </si>
  <si>
    <t>BD-PREV SOCIEDADE DE PREVIDENCIA PRIVADA</t>
  </si>
  <si>
    <t>B - D PREV</t>
  </si>
  <si>
    <t>00.386.545/0001-88</t>
  </si>
  <si>
    <t>0113-6</t>
  </si>
  <si>
    <t>BANDEPREV BANDEPE PREVIDENCIA SOCIAL</t>
  </si>
  <si>
    <t>11.001.963/0001-26</t>
  </si>
  <si>
    <t>RUA PADRE CARAPUCEIRO, 733 - 7° ANDAR - EDIFÍCIO EMPRESARIAL CENTER I</t>
  </si>
  <si>
    <t>51.020-280</t>
  </si>
  <si>
    <t>WWW.BANDEPREV.COM.BR</t>
  </si>
  <si>
    <t>0008-1</t>
  </si>
  <si>
    <t>FUNDACAO BANESTES DE SEGURIDADE SOCIAL</t>
  </si>
  <si>
    <t>28.165.132/0001-92</t>
  </si>
  <si>
    <t>AV PRINCESA ISABEL 574 E P CENTER BL.A 16 AN</t>
  </si>
  <si>
    <t>29.010-360</t>
  </si>
  <si>
    <t>VITORIA</t>
  </si>
  <si>
    <t>WWW.BANESES.COM.BR</t>
  </si>
  <si>
    <t>0009-3</t>
  </si>
  <si>
    <t>BANESPREV FUNDO BANESPA DE SEGURIDADE SOCIAL</t>
  </si>
  <si>
    <t>57.125.288/0001-48</t>
  </si>
  <si>
    <t>Sim</t>
  </si>
  <si>
    <t>AVENIDA LIBERDADE Nº 823, 10 ANDAR</t>
  </si>
  <si>
    <t>01.503-001</t>
  </si>
  <si>
    <t>WWW.BANESPREV.COM.BR</t>
  </si>
  <si>
    <t>0010-3</t>
  </si>
  <si>
    <t>BANORTE FUNDACAO MANOEL B DA SILVA DE SEGURIDADE SOCIAL</t>
  </si>
  <si>
    <t>BANORTE</t>
  </si>
  <si>
    <t>11.529.039/0001-17</t>
  </si>
  <si>
    <t>AV. RUI BARBOSA, Nº 251 - ED. PARQUE AMORIM, 4º ANDAR</t>
  </si>
  <si>
    <t>52.011-040</t>
  </si>
  <si>
    <t>WWW.FUNDACAOBANORTE.COM.BR</t>
  </si>
  <si>
    <t>0011-7</t>
  </si>
  <si>
    <t>FUNDACAO BANRISUL DE SEGURIDADE SOCIAL</t>
  </si>
  <si>
    <t>92.811.959/0001-25</t>
  </si>
  <si>
    <t>R SIQUEIRA CAMPOS, 736</t>
  </si>
  <si>
    <t>90.010-000</t>
  </si>
  <si>
    <t>PORTO ALEGRE</t>
  </si>
  <si>
    <t>RS</t>
  </si>
  <si>
    <t>WWW.FBSS.ORG.BR</t>
  </si>
  <si>
    <t>0012-1</t>
  </si>
  <si>
    <t>FUNDACAO BANEB DE SEGURIDADE SOCIAL=BASES</t>
  </si>
  <si>
    <t>14.855.753/0001-93</t>
  </si>
  <si>
    <t>RUA  DA GRECIA, N.º 08 - 9º ANDAR</t>
  </si>
  <si>
    <t>40.010-010</t>
  </si>
  <si>
    <t>WWW.BASES.ORG.BR</t>
  </si>
  <si>
    <t>0013-4</t>
  </si>
  <si>
    <t>BASF SOCIEDADE DE PREVIDENCIA COMPLEMENTAR</t>
  </si>
  <si>
    <t>56.995.624/0001-40</t>
  </si>
  <si>
    <t>ANGELO DEMARCHI 123</t>
  </si>
  <si>
    <t>09.844-900</t>
  </si>
  <si>
    <t>WWW.BASF.COM/BR/PT/COMPANY/BASF-SOCIEDADE-DE-PREVIDENCIA-COMPLEMENTAR.HTML</t>
  </si>
  <si>
    <t>0435-4</t>
  </si>
  <si>
    <t>BAYERPREV - SOCIEDADE DE PREVIDENCIA COMPLEMENTAR</t>
  </si>
  <si>
    <t>BAYERPREV</t>
  </si>
  <si>
    <t>08.033.703/0001-28</t>
  </si>
  <si>
    <t>R DOMINGOS JORGE 1000 9 ANDAR</t>
  </si>
  <si>
    <t>04.779-900</t>
  </si>
  <si>
    <t>0318-8</t>
  </si>
  <si>
    <t>BB-PREVIDENCIA FUNDO DE PENSAO BANCO DO BRASIL</t>
  </si>
  <si>
    <t>00.544.659/0001-09</t>
  </si>
  <si>
    <t>SAUN QUADRA 5, BLOCO B, ED. BANCO DO BRASIL, TORRE CENTRAL, 2° ANDAR</t>
  </si>
  <si>
    <t>70.040-912</t>
  </si>
  <si>
    <t>WWW.BBPREVIDENCIA.COM.BR</t>
  </si>
  <si>
    <t>0222-7</t>
  </si>
  <si>
    <t>BANCO SUMITOMO MITSUI BRASILEIRO SOCIEDADE DE PREVIDENCIA PRIVADA</t>
  </si>
  <si>
    <t>BCO. SUMITOMO</t>
  </si>
  <si>
    <t>67.975.128/0001-41</t>
  </si>
  <si>
    <t>AV PAULISTA 37 11 E 12 ANDARES</t>
  </si>
  <si>
    <t>01.311-902</t>
  </si>
  <si>
    <t>WWW.SMBCGROUP.COM.BR</t>
  </si>
  <si>
    <t>0406-1</t>
  </si>
  <si>
    <t>BCPREV - SOCIEDADE DE PREVIDENCIA PRIVADA</t>
  </si>
  <si>
    <t>BCPREV</t>
  </si>
  <si>
    <t>04.376.652/0001-86</t>
  </si>
  <si>
    <t>0261-4</t>
  </si>
  <si>
    <t>JESSE MONTELLO SERVICOS TECNICOS EM ATUARIA E ECON LTDA</t>
  </si>
  <si>
    <t>BELAUTO</t>
  </si>
  <si>
    <t>30.020.036/0001-06</t>
  </si>
  <si>
    <t>ENCERRADA - POR LIQUIDAÇÃO</t>
  </si>
  <si>
    <t>0014-8</t>
  </si>
  <si>
    <t>CAIXA DE PREVIDENCIA DOS SERVIDORES DO SIST FINAN BERON</t>
  </si>
  <si>
    <t>BERONPREV</t>
  </si>
  <si>
    <t>34.481.507/0001-26</t>
  </si>
  <si>
    <t>R CHICO REIS 5499 ANEXO CONJUNTO ALPHAVILLE</t>
  </si>
  <si>
    <t>76.821-344</t>
  </si>
  <si>
    <t>PORTO VELHO</t>
  </si>
  <si>
    <t>RO</t>
  </si>
  <si>
    <t>0362-1</t>
  </si>
  <si>
    <t>BETZDEARBORN-PREV - SOC. DE PREVIDENCIA PRIVADA</t>
  </si>
  <si>
    <t>BETZDEARBORN</t>
  </si>
  <si>
    <t>01.831.436/0001-95</t>
  </si>
  <si>
    <t>ROD RAPOSO TAVARES 22,901</t>
  </si>
  <si>
    <t>0297-4</t>
  </si>
  <si>
    <t>BIEMPRESARIAL - SOCIEDADE DE PREVIDENCIA PRIVADA</t>
  </si>
  <si>
    <t>BIEMPRESARIAL</t>
  </si>
  <si>
    <t>00.243.975/0001-40</t>
  </si>
  <si>
    <t>ROD WALDOMIRO CORREA DE CAMARGO S/N KM 80</t>
  </si>
  <si>
    <t>18.016-460</t>
  </si>
  <si>
    <t>SOROCABA</t>
  </si>
  <si>
    <t>0363-3</t>
  </si>
  <si>
    <t>BIPREV - SOCIEDADE DE PREVIDENCIA PRIVADA</t>
  </si>
  <si>
    <t>01.904.653/0001-68</t>
  </si>
  <si>
    <t>AV DAS NAÇÕES UNIDAS, Nº 14.171, ED. ROCHAVERA, TORRE B, 18º ANDAR</t>
  </si>
  <si>
    <t>0400-8</t>
  </si>
  <si>
    <t>BLS PREV SOCIEDADE DE PREVIDENCIA PRIVADA</t>
  </si>
  <si>
    <t>BLS PREV</t>
  </si>
  <si>
    <t>03.783.882/0001-05</t>
  </si>
  <si>
    <t>0211-1</t>
  </si>
  <si>
    <t>BOAVISTA PREV FUNDO DE PENSAO MULTIPATROCINADO</t>
  </si>
  <si>
    <t>BOAVISTAPREV</t>
  </si>
  <si>
    <t>30.482.111/0001-42</t>
  </si>
  <si>
    <t>CIDADE DE DEUS, PREDIO NOVISSIMO, TÉRREO</t>
  </si>
  <si>
    <t>0380-8</t>
  </si>
  <si>
    <t>BOMPREV - SOCIEDADE PREVIDENCIARIA</t>
  </si>
  <si>
    <t>BOMPREV</t>
  </si>
  <si>
    <t>02.670.391/0001-87</t>
  </si>
  <si>
    <t>SEM ATIVIDADES - POR RETIRADA TOTAL DE PATROCINADORES</t>
  </si>
  <si>
    <t>SEM ATIVIDADES</t>
  </si>
  <si>
    <t>AV CAXANGA 3841</t>
  </si>
  <si>
    <t>50.670-902</t>
  </si>
  <si>
    <t>0486-1</t>
  </si>
  <si>
    <t>BOSCHPREV - SOCIEDADE DE PREVIDENCIA PRIVADA</t>
  </si>
  <si>
    <t>33.383.708/0001-28</t>
  </si>
  <si>
    <t>ROD ANHANGUERA KM 98 S/N KM    98                  SALA</t>
  </si>
  <si>
    <t>13.065-900</t>
  </si>
  <si>
    <t>CAMPINAS</t>
  </si>
  <si>
    <t>0283-7</t>
  </si>
  <si>
    <t>BOSTON PREV-SOCIEDADE MULTIPATROCINADA DE PREV. PRIVADA</t>
  </si>
  <si>
    <t>BOSTONPREV</t>
  </si>
  <si>
    <t>00.269.179/0001-87</t>
  </si>
  <si>
    <t>0334-9</t>
  </si>
  <si>
    <t>BOTICARIO PREV SOCIEDADE DE PREVIDENCIA PRIVADA</t>
  </si>
  <si>
    <t>00.998.828/0001-80</t>
  </si>
  <si>
    <t>AV. RUI BARBOSA, 3450</t>
  </si>
  <si>
    <t>83.055-900</t>
  </si>
  <si>
    <t>SAO JOSE DOS PINHAIS</t>
  </si>
  <si>
    <t>WWW.BOTICARIOPREV.COM.BR</t>
  </si>
  <si>
    <t>0243-6</t>
  </si>
  <si>
    <t>BP PREV - SOCIEDADE DE PREVIDENCIA PRIVADA</t>
  </si>
  <si>
    <t>32.362.667/0001-20</t>
  </si>
  <si>
    <t>AV ITAOCA, 2400 2 ANDAR SALA 101</t>
  </si>
  <si>
    <t>21.061-020</t>
  </si>
  <si>
    <t>0216-9</t>
  </si>
  <si>
    <t>FUNDACAO AMPLA DE SEGURIDADE SOCIAL - BRASILETROS</t>
  </si>
  <si>
    <t>28.518.991/0001-18</t>
  </si>
  <si>
    <t>AVENIDA ROBERTO SILVEIRA, 488 - 13 ANDAR</t>
  </si>
  <si>
    <t>24.230-163</t>
  </si>
  <si>
    <t>NITEROI</t>
  </si>
  <si>
    <t>WWW.BRASILETROS.COM.BR</t>
  </si>
  <si>
    <t>0110-5</t>
  </si>
  <si>
    <t>FUNDACAO DE SEGURIDADE SOCIAL BRASLIGHT</t>
  </si>
  <si>
    <t>42.334.144/0001-24</t>
  </si>
  <si>
    <t>AV MARECHAL FLORIANO N. 19 - 7º ANDAR</t>
  </si>
  <si>
    <t>20.080-003</t>
  </si>
  <si>
    <t>WWW.BRASLIGHT.COM.BR</t>
  </si>
  <si>
    <t>0114-1</t>
  </si>
  <si>
    <t>BRASPREV-FUNDACAO BRASCAN DE PREVIDENCIA</t>
  </si>
  <si>
    <t>BRASPREV</t>
  </si>
  <si>
    <t>29.102.464/0001-90</t>
  </si>
  <si>
    <t>SEM ATIVIDADES - COM PENDÊNCIAS PARA CANCELAMENTO</t>
  </si>
  <si>
    <t>AV. DAS NAÇÕES UNIDAS</t>
  </si>
  <si>
    <t>WWW.BROOKFIELD.COM</t>
  </si>
  <si>
    <t>0360-2</t>
  </si>
  <si>
    <t>BRF PREVIDENCIA</t>
  </si>
  <si>
    <t>01.689.795/0001-50</t>
  </si>
  <si>
    <t>AVENIDA PAULISTA, 10º ANDAR, CJ 101</t>
  </si>
  <si>
    <t>01.311-936</t>
  </si>
  <si>
    <t>WWW.BRFPREVIDENCIA.COM.BR</t>
  </si>
  <si>
    <t>0345-5</t>
  </si>
  <si>
    <t>BRISTOL-MYERS SQUIBB SOCIEDADE PREVIDENCIARIA</t>
  </si>
  <si>
    <t>BRISTOL-MYERS</t>
  </si>
  <si>
    <t>01.189.157/0001-70</t>
  </si>
  <si>
    <t>RUA: VERBO DIVINO, 1.  711</t>
  </si>
  <si>
    <t>04.719-002</t>
  </si>
  <si>
    <t>0386-1</t>
  </si>
  <si>
    <t>BUNGEPREV - FUNDO MULTIPLO DE PREVIDENCIA PRIVADA</t>
  </si>
  <si>
    <t>02.902.663/0001-27</t>
  </si>
  <si>
    <t>RUA DIOGO MOREIRA</t>
  </si>
  <si>
    <t>05.423-010</t>
  </si>
  <si>
    <t>WWW.BUNGEPREV.COM.BR</t>
  </si>
  <si>
    <t>0115-3</t>
  </si>
  <si>
    <t>CAIXA DE PREV DOS FUNC DO BANCO DO EST DO AMAZONAS SA</t>
  </si>
  <si>
    <t>CABEA</t>
  </si>
  <si>
    <t>04.473.062/0001-71</t>
  </si>
  <si>
    <t>RUA SILVA RAMOS 368</t>
  </si>
  <si>
    <t>69.025-030</t>
  </si>
  <si>
    <t>MANAUS</t>
  </si>
  <si>
    <t>AM</t>
  </si>
  <si>
    <t>WWW.CABEA.COM.BR</t>
  </si>
  <si>
    <t>0016-5</t>
  </si>
  <si>
    <t>CABEC - CAIXA DE PREVIDENCIA PRIVADA BEC</t>
  </si>
  <si>
    <t>07.083.033/0001-91</t>
  </si>
  <si>
    <t>AV. SANTOS DUMONT (ED. MANHATTAN SQUARE GARDEN)</t>
  </si>
  <si>
    <t>60.150-161</t>
  </si>
  <si>
    <t>FORTALEZA</t>
  </si>
  <si>
    <t>CE</t>
  </si>
  <si>
    <t>WWW.CABEC.COM.BR</t>
  </si>
  <si>
    <t>0017-9</t>
  </si>
  <si>
    <t>FUNDACAO CAEMI DE PREVIDENCIA SOCIAL</t>
  </si>
  <si>
    <t>42.417.352/0001-97</t>
  </si>
  <si>
    <t>AVENIDA NILO PECANHA, 50  19º ANDAR - SL 1904</t>
  </si>
  <si>
    <t>20.020-906</t>
  </si>
  <si>
    <t>0116-7</t>
  </si>
  <si>
    <t>CX DE PREV E ASSIS AOS FUNC DO B EST DO PARA SA CAFBEP</t>
  </si>
  <si>
    <t>CAFBEP</t>
  </si>
  <si>
    <t>05.054.648/0001-64</t>
  </si>
  <si>
    <t>AV. SENADOR LEMOS Nº 2671</t>
  </si>
  <si>
    <t>66.120-000</t>
  </si>
  <si>
    <t>BELEM</t>
  </si>
  <si>
    <t>PA</t>
  </si>
  <si>
    <t>WWW.CAFBEP.COM.BR</t>
  </si>
  <si>
    <t>0418-1</t>
  </si>
  <si>
    <t>CAGEPREV - FUNDACAO CAGECE DE PREVIDENCIA COMPLEMENTAR</t>
  </si>
  <si>
    <t>06.025.140/0001-09</t>
  </si>
  <si>
    <t>AV TREZE DE MAIO, Nº 1116 SALA 904  E 905</t>
  </si>
  <si>
    <t>60.040-531</t>
  </si>
  <si>
    <t>WWW.CAGEPREV.COM.BR</t>
  </si>
  <si>
    <t>0372-2</t>
  </si>
  <si>
    <t>CANADA LIFE PACTUAL FUNDO DE PENSAO</t>
  </si>
  <si>
    <t>CANADA LIFE</t>
  </si>
  <si>
    <t>02.319.933/0001-71</t>
  </si>
  <si>
    <t>PC VINTE E DOIS DE ABRIL 36 PARTE</t>
  </si>
  <si>
    <t>20.021-370</t>
  </si>
  <si>
    <t>0117-1</t>
  </si>
  <si>
    <t>CAIXA DE PREVIDENCIA COMPLEMENTAR DO BANCO DA AMAZONIA</t>
  </si>
  <si>
    <t>04.789.749/0001-10</t>
  </si>
  <si>
    <t>SOB INTERVENÇÃO - EM FUNCIONAMENTO</t>
  </si>
  <si>
    <t>SOB INTERVENÇÃO</t>
  </si>
  <si>
    <t>AV GENERALISSIMO DEODORO</t>
  </si>
  <si>
    <t>66.055-240</t>
  </si>
  <si>
    <t>WWW.CAPAF.ORG.BR</t>
  </si>
  <si>
    <t>0236-4</t>
  </si>
  <si>
    <t>CAPEB CAIXA DE PREV DOS EMPREGADOS DO BANDECE</t>
  </si>
  <si>
    <t>CAPEB</t>
  </si>
  <si>
    <t>07.080.369/0001-09</t>
  </si>
  <si>
    <t>0018-2</t>
  </si>
  <si>
    <t>CAIXA DE PREVIDENCIA DOS FUNCIONARIOS DO BANCO DO NORDESTE DO BRASIL - CAPEF</t>
  </si>
  <si>
    <t>07.273.170/0001-99</t>
  </si>
  <si>
    <t>AV SANTOS DUMONT, 771</t>
  </si>
  <si>
    <t>60.150-160</t>
  </si>
  <si>
    <t>www.capef.com.br</t>
  </si>
  <si>
    <t>0118-4</t>
  </si>
  <si>
    <t>CAIXA DE PREVIDENCIA E ASSISTENCIA DOS SERVIDORES DA FUNDACAO NACIONAL DE SAUDE</t>
  </si>
  <si>
    <t>30.036.685/0001-97</t>
  </si>
  <si>
    <t>AV MARECHAL CAMARA 160 S/633A637 E 733 A 737</t>
  </si>
  <si>
    <t>20.020-080</t>
  </si>
  <si>
    <t>WWW.CAPESESP.COM.BR</t>
  </si>
  <si>
    <t>0316-1</t>
  </si>
  <si>
    <t>CAPITAL PREV - FUNDACAO CAPITAL PREVIDENCIA E SAUDE</t>
  </si>
  <si>
    <t>00.580.481/0001-51</t>
  </si>
  <si>
    <t>AV PRINCESA ISABEL,</t>
  </si>
  <si>
    <t>29.010-930</t>
  </si>
  <si>
    <t>WWW.FAECES.COM.BR</t>
  </si>
  <si>
    <t>0492-1</t>
  </si>
  <si>
    <t>CAPITAL PREVIDENCIA COMPLEMENTAR</t>
  </si>
  <si>
    <t>CAPITAL PREVIDÊNCIA</t>
  </si>
  <si>
    <t>41.577.801/0001-00</t>
  </si>
  <si>
    <t>R FRANCISCO MARENGO</t>
  </si>
  <si>
    <t>03.313-000</t>
  </si>
  <si>
    <t>0019-6</t>
  </si>
  <si>
    <t>CXA ASSIST APOSENT DOS FUNCIONARIOS DO BCO EST MARANHAO</t>
  </si>
  <si>
    <t>06.252.746/0001-79</t>
  </si>
  <si>
    <t>AV. PROFESSOR CARLOS CUNHA,  Nº 3000, LOJA 24, JARACATY SHOPPING</t>
  </si>
  <si>
    <t>65.076-820</t>
  </si>
  <si>
    <t>SAO LUIS</t>
  </si>
  <si>
    <t>MA</t>
  </si>
  <si>
    <t>WWW.CAPOF.ORG.BR</t>
  </si>
  <si>
    <t>0357-5</t>
  </si>
  <si>
    <t>CARBOPREV SOCIEDADE DE PREVIDENCIA PRIVADA</t>
  </si>
  <si>
    <t>01.771.969/0001-29</t>
  </si>
  <si>
    <t>ROD CONEGO DOMENICO RANGONI (SP-055) S/N KM 267,7 - LES</t>
  </si>
  <si>
    <t>11.573-901</t>
  </si>
  <si>
    <t>CUBATAO</t>
  </si>
  <si>
    <t>PORTALPREV.COM.BR/CARBOPREV</t>
  </si>
  <si>
    <t>0270-3</t>
  </si>
  <si>
    <t>CARFEPE SOCIEDADE DE PREVIDENCIA PRIVADA</t>
  </si>
  <si>
    <t>CARFEPE</t>
  </si>
  <si>
    <t>73.911.620/0001-56</t>
  </si>
  <si>
    <t>AVENIDA DO CONTORNO 8289 2 E 3 ANDARES</t>
  </si>
  <si>
    <t>30.110-059</t>
  </si>
  <si>
    <t>0020-6</t>
  </si>
  <si>
    <t>CARGILLPREV SOCIEDADE DE PREVIDENCIA COMPLEMENTAR</t>
  </si>
  <si>
    <t>58.926.825/0001-11</t>
  </si>
  <si>
    <t>AV DR. CHUCRI ZAIDAN, 1.240 - 6 º ANDAR - TORRE DIAMOND</t>
  </si>
  <si>
    <t>04.711-130</t>
  </si>
  <si>
    <t>HTTP://WWW.CARGILLPREV.COM.BR</t>
  </si>
  <si>
    <t>0411-4</t>
  </si>
  <si>
    <t>CARREFOURPREV - SOCIEDADE DE PREVIDENCIA COMPLEMENTAR</t>
  </si>
  <si>
    <t>66.513.409/0001-10</t>
  </si>
  <si>
    <t>RUA GEORGE EASTMAN, 213 - TÉRREO</t>
  </si>
  <si>
    <t>05.690-000</t>
  </si>
  <si>
    <t>WWW.CARREFOURPREV.COM.BR</t>
  </si>
  <si>
    <t>0449-1</t>
  </si>
  <si>
    <t>CARTAPREV - FUNDO DE PREVIDENCIA DOS CARTORIOS.</t>
  </si>
  <si>
    <t>08.966.102/0001-78</t>
  </si>
  <si>
    <t>SHS QD. 06 ED. BRASIL 21 BL E SLS 615/616/617</t>
  </si>
  <si>
    <t>70.322-915</t>
  </si>
  <si>
    <t>WWW.CNBPREV.ORG.BR</t>
  </si>
  <si>
    <t>0452-9</t>
  </si>
  <si>
    <t>FUNDACAO CASAN DE PREVIDENCIA COMPLEMENTAR - CASANPREV</t>
  </si>
  <si>
    <t>09.523.635/0001-48</t>
  </si>
  <si>
    <t>AVENIDA RIO BRANCO,404 - TORRE I - SALA 103 E 104</t>
  </si>
  <si>
    <t>88.015-200</t>
  </si>
  <si>
    <t>FLORIANOPOLIS</t>
  </si>
  <si>
    <t>SC</t>
  </si>
  <si>
    <t>WWW.CASANPREV.COM.BR</t>
  </si>
  <si>
    <t>0119-8</t>
  </si>
  <si>
    <t>CASFAM-CX DE ASSIST E PREVID FABIO DE ARAUJO MOTTA</t>
  </si>
  <si>
    <t>18.742.833/0001-93</t>
  </si>
  <si>
    <t>BERNARDO GUIMARAES</t>
  </si>
  <si>
    <t>30.140-080</t>
  </si>
  <si>
    <t>WWW.MAISPREVIDENCIA.COM</t>
  </si>
  <si>
    <t>0210-7</t>
  </si>
  <si>
    <t>CAIXA VICENTE DE ARAUJO DO GRUPO MERCANTIL DO BRASIL - CAVA</t>
  </si>
  <si>
    <t>17.209.370/0001-36</t>
  </si>
  <si>
    <t>AVENIDA AMAZONAS</t>
  </si>
  <si>
    <t>30.180-907</t>
  </si>
  <si>
    <t>WWW.CAVA.ORG.BR</t>
  </si>
  <si>
    <t>0120-8</t>
  </si>
  <si>
    <t>CAIXA BENEFICENTE DOS EMPREGADOS DA COMPANHIA SIDERURGICA NACIONAL  - CBS</t>
  </si>
  <si>
    <t>32.500.613/0001-84</t>
  </si>
  <si>
    <t>AV. DR. CARDOSO DE MELO</t>
  </si>
  <si>
    <t>04.548-903</t>
  </si>
  <si>
    <t>CBSPREV.COM.BR</t>
  </si>
  <si>
    <t>0021-1</t>
  </si>
  <si>
    <t>FUNDACAO CELESC DE SEGURIDADE SOCIAL</t>
  </si>
  <si>
    <t>82.956.996/0001-78</t>
  </si>
  <si>
    <t>AV HERCILIO LUZ 639 ANDAR 06</t>
  </si>
  <si>
    <t>88.020-000</t>
  </si>
  <si>
    <t>WWW.CELOS.COM.BR</t>
  </si>
  <si>
    <t>0121-1</t>
  </si>
  <si>
    <t>FUNDACAO CELPE DE SEGURIDADE SOCIAL CELPOS</t>
  </si>
  <si>
    <t>CELPOS</t>
  </si>
  <si>
    <t>11.722.691/0001-53</t>
  </si>
  <si>
    <t>SEM ATIVIDADES - POR TRANSFERÊNCIA DOS PLANOS</t>
  </si>
  <si>
    <t>RUA JOAO FERNANDES VIEIRA, 190</t>
  </si>
  <si>
    <t>50.050-200</t>
  </si>
  <si>
    <t>www.celpos.com.br</t>
  </si>
  <si>
    <t>0022-3</t>
  </si>
  <si>
    <t>FUNDACAO BANCO CENTRAL DE PREVIDENCIA PRIVADA-CENTRUS</t>
  </si>
  <si>
    <t>00.580.571/0001-42</t>
  </si>
  <si>
    <t>SCN QUADRA 02 BLOCO A  8º ANDAR  - ED.CORPORATE FINANCIAL CENTER</t>
  </si>
  <si>
    <t>70.712-900</t>
  </si>
  <si>
    <t>WWW.CENTRUS.ORG.BR</t>
  </si>
  <si>
    <t>0122-5</t>
  </si>
  <si>
    <t>CENTRUS MT</t>
  </si>
  <si>
    <t>03.533.957/0001-91</t>
  </si>
  <si>
    <t>AV HIST RUBENS DE MENDONCA SALA 1.307 N-1856</t>
  </si>
  <si>
    <t>78.050-040</t>
  </si>
  <si>
    <t>CUIABA</t>
  </si>
  <si>
    <t>MT</t>
  </si>
  <si>
    <t>0237-8</t>
  </si>
  <si>
    <t>CEPLUS INSTITUTO CEPLAC DE SEGURIDADE SOCIAL</t>
  </si>
  <si>
    <t>14.498.901/0001-60</t>
  </si>
  <si>
    <t>AV CINQUENTENARIO 1100 1 E 2 ANDARES</t>
  </si>
  <si>
    <t>45.602-748</t>
  </si>
  <si>
    <t>ITABUNA</t>
  </si>
  <si>
    <t>0489-2</t>
  </si>
  <si>
    <t>FUNDACAO DE PREVIDENCIA COMPLEMENTAR DO ESTADO DO CEARA (CE-PREVCOM)</t>
  </si>
  <si>
    <t>39.940.699/0001-05</t>
  </si>
  <si>
    <t>R VINTE E CINCO DE MARCO</t>
  </si>
  <si>
    <t>60.060-120</t>
  </si>
  <si>
    <t>0023-7</t>
  </si>
  <si>
    <t>CERES - FUNDACAO DE SEGURIDADE SOCIAL</t>
  </si>
  <si>
    <t>00.532.804/0001-31</t>
  </si>
  <si>
    <t>SHC/NORTE CL 202 BL C LJ 95 TER LJ 85 SUB N. 15 SB 1PV.</t>
  </si>
  <si>
    <t>70.001-970</t>
  </si>
  <si>
    <t>WWW.CERES.ORG.BR</t>
  </si>
  <si>
    <t>0437-1</t>
  </si>
  <si>
    <t>CIASPREV - CENTRO DE INTEGRACAO E ASSISTENCIA AOS SERVIDORES PUBLICOS PREVIDENCIA PRIVADA</t>
  </si>
  <si>
    <t>08.071.645/0001-27</t>
  </si>
  <si>
    <t>RUA FRANCISCO MARENGO</t>
  </si>
  <si>
    <t>03.313-001</t>
  </si>
  <si>
    <t>WWW.CIASPREV.COM.BR</t>
  </si>
  <si>
    <t>0231-6</t>
  </si>
  <si>
    <t>CIBRIUS - INSTITUTO DE PREVIDENCIA COMPLEMENTAR</t>
  </si>
  <si>
    <t>00.531.590/0001-89</t>
  </si>
  <si>
    <t>SCRN 706/707, BLOCO D, Nº 42, SALAS 101/301</t>
  </si>
  <si>
    <t>70.740-640</t>
  </si>
  <si>
    <t>www.cibrius.com.br</t>
  </si>
  <si>
    <t>0369-5</t>
  </si>
  <si>
    <t>CIC-PREV FUNDO MULTIPLO DE PREVIDENCIA PRIVADA</t>
  </si>
  <si>
    <t>CIC-PREV</t>
  </si>
  <si>
    <t>02.328.630/0001-15</t>
  </si>
  <si>
    <t>ITALO VICTOR BERSANI 1134</t>
  </si>
  <si>
    <t>95.050-520</t>
  </si>
  <si>
    <t>CAXIAS DO SUL</t>
  </si>
  <si>
    <t>0024-1</t>
  </si>
  <si>
    <t>CIFRAO FUNDACAO DE PREVIDENC DA CASA DA MOEDA DO BRASIL</t>
  </si>
  <si>
    <t>30.509.566/0001-04</t>
  </si>
  <si>
    <t>RUA RENE BITTENCOURT</t>
  </si>
  <si>
    <t>23.565-902</t>
  </si>
  <si>
    <t>WWW.CIFRAO.COM.BR</t>
  </si>
  <si>
    <t>0276-5</t>
  </si>
  <si>
    <t>CISPER PREVIDENCIA PRIVADA</t>
  </si>
  <si>
    <t>CISPER PP</t>
  </si>
  <si>
    <t>73.780.306/0001-81</t>
  </si>
  <si>
    <t>AV. OLAVO EGIDIO DE SOUZA ARANHA S/N</t>
  </si>
  <si>
    <t>03.822-900</t>
  </si>
  <si>
    <t>0124-2</t>
  </si>
  <si>
    <t>CITIPREVI - ENTIDADE FECHADA DE PREVIDENCIA COMPLEMENTAR</t>
  </si>
  <si>
    <t>29.415.858/0001-07</t>
  </si>
  <si>
    <t>AV PAULISTA 1111 15 ANDAR PARTE</t>
  </si>
  <si>
    <t>01.311-920</t>
  </si>
  <si>
    <t>0405-6</t>
  </si>
  <si>
    <t>COHAPREV - PREVIDENCIA PRIVADA DA COHAPAR</t>
  </si>
  <si>
    <t>04.388.199/0001-28</t>
  </si>
  <si>
    <t>R MARECHAL DEODORO,1133  -  1º ANDAR</t>
  </si>
  <si>
    <t>80.060-010</t>
  </si>
  <si>
    <t>www.cohaprev.com.br</t>
  </si>
  <si>
    <t>0025-4</t>
  </si>
  <si>
    <t>FUNDACAO COMPESA DE PREVIDENCIA E ASSISTENCIA</t>
  </si>
  <si>
    <t>12.585.261/0001-08</t>
  </si>
  <si>
    <t>R AUGUSTO RODRIGUES</t>
  </si>
  <si>
    <t>52.030-215</t>
  </si>
  <si>
    <t>WWW.COMPESAPREV.COM.BR</t>
  </si>
  <si>
    <t>0126-1</t>
  </si>
  <si>
    <t>COMSHELL SOCIEDADE DE PREVIDENCIA PRIVADA</t>
  </si>
  <si>
    <t>30.495.634/0001-23</t>
  </si>
  <si>
    <t>AV REPUBLICA DO CHILE</t>
  </si>
  <si>
    <t>20.031-170</t>
  </si>
  <si>
    <t>WWW.PORTALPREV.COM.BR/COMSHELL</t>
  </si>
  <si>
    <t>0128-7</t>
  </si>
  <si>
    <t>CORRENTE SOCIEDADE DE PREVIDENCIA PRIVADA</t>
  </si>
  <si>
    <t>CORRENTE</t>
  </si>
  <si>
    <t>55.292.833/0001-65</t>
  </si>
  <si>
    <t>RUA DO MANIFESTO, 705, SL 16 J</t>
  </si>
  <si>
    <t>04.209-000</t>
  </si>
  <si>
    <t>0281-1</t>
  </si>
  <si>
    <t>CP PREV SOCIEDADE DE PREVIDENCIA PRIVADA</t>
  </si>
  <si>
    <t>74.162.934/0001-66</t>
  </si>
  <si>
    <t>R RIO GRANDE 752</t>
  </si>
  <si>
    <t>04.018-002</t>
  </si>
  <si>
    <t>HTTP://WWW.PORTALPREV.COM.BR/CPPREV</t>
  </si>
  <si>
    <t>0129-1</t>
  </si>
  <si>
    <t>CREDIREAL ASSOCIACAO DE PREVIDENCIA SOCIAL COMPLEMENTAR</t>
  </si>
  <si>
    <t>CREDIPREV</t>
  </si>
  <si>
    <t>21.125.802/0001-06</t>
  </si>
  <si>
    <t>RUA DA BAHIA, 951 - 8 ANDAR</t>
  </si>
  <si>
    <t>30.160-011</t>
  </si>
  <si>
    <t>WWW.CREDIPREV.COM.BR</t>
  </si>
  <si>
    <t>0322-9</t>
  </si>
  <si>
    <t>CREMERPREV SOCIEDADE PREVIDENCIARIA</t>
  </si>
  <si>
    <t>CREMERPREV</t>
  </si>
  <si>
    <t>00.531.896/0001-35</t>
  </si>
  <si>
    <t>R IGUACU 291</t>
  </si>
  <si>
    <t>89.030-030</t>
  </si>
  <si>
    <t>BLUMENAU</t>
  </si>
  <si>
    <t>0379-8</t>
  </si>
  <si>
    <t>CRYOVAC PREV - SOCIEDADE PREVIDENCIARIA</t>
  </si>
  <si>
    <t>02.704.733/0001-32</t>
  </si>
  <si>
    <t>R MERGENTHALER 836</t>
  </si>
  <si>
    <t>05.311-030</t>
  </si>
  <si>
    <t>0482-7</t>
  </si>
  <si>
    <t>CURITIBAPREV - FUNDACAO DE PREVIDENCIA COMPLEMENTAR DO MUNICIPIO DE CURITIBA</t>
  </si>
  <si>
    <t>31.508.921/0001-93</t>
  </si>
  <si>
    <t>AV. JOÃO GUALBERTO, 623, 8º ANDAR, CJ 802, TORRE B</t>
  </si>
  <si>
    <t>80.030-000</t>
  </si>
  <si>
    <t>HTTP://WWW.CURITIBAPREV.COM.BR/</t>
  </si>
  <si>
    <t>0248-4</t>
  </si>
  <si>
    <t>CYAMPREV SOCIEDADE DE PREVIDENCIA PRIVADA</t>
  </si>
  <si>
    <t>65.696.932/0001-66</t>
  </si>
  <si>
    <t>ALAMEDA ARAGUAIA</t>
  </si>
  <si>
    <t>06.455-000</t>
  </si>
  <si>
    <t>BARUERI</t>
  </si>
  <si>
    <t>WWW.CYAMPREV.COM.BR</t>
  </si>
  <si>
    <t>0176-3</t>
  </si>
  <si>
    <t>DANAPREV - SOCIEDADE DE PREVIDENCIA COMPLEMENTAR</t>
  </si>
  <si>
    <t>93.859.569/0001-98</t>
  </si>
  <si>
    <t>RICARDO BRUNO ALBARUS 201 PAVILHAO A, SALA I</t>
  </si>
  <si>
    <t>94.045-400</t>
  </si>
  <si>
    <t>GRAVATAI</t>
  </si>
  <si>
    <t>HTTP://WWW.PORTALPREV.COM.BR/DANAPREV</t>
  </si>
  <si>
    <t>0109-5</t>
  </si>
  <si>
    <t>DAREXPREV PREVIDENCIARIA S.C.</t>
  </si>
  <si>
    <t>DAREXPREV</t>
  </si>
  <si>
    <t>59.946.038/0001-02</t>
  </si>
  <si>
    <t>AV MOFARREJ 619</t>
  </si>
  <si>
    <t>05.311-902</t>
  </si>
  <si>
    <t>0454-6</t>
  </si>
  <si>
    <t>SOCIEDADE DE PREVIDENCIA COMPLEMENTAR CIASC - DATUSPREV</t>
  </si>
  <si>
    <t>10.605.283/0001-59</t>
  </si>
  <si>
    <t>RODOVIA SC 404, KM 4</t>
  </si>
  <si>
    <t>88.034-000</t>
  </si>
  <si>
    <t>www.datusprev.com.br</t>
  </si>
  <si>
    <t>0288-5</t>
  </si>
  <si>
    <t>DC PREV SOCIEDADE DE PREVIDENCIA PRIVADA</t>
  </si>
  <si>
    <t>DCPREV</t>
  </si>
  <si>
    <t>74.194.853/0001-48</t>
  </si>
  <si>
    <t>ROD. JORNALISTA FRANCISCO AGUIRRA PROENÇA, S/Nº - KM 8.5</t>
  </si>
  <si>
    <t>13.186-903</t>
  </si>
  <si>
    <t>HORTOLANDIA</t>
  </si>
  <si>
    <t>www.previtec.com.br/itau/dcprev</t>
  </si>
  <si>
    <t>0029-9</t>
  </si>
  <si>
    <t>DERMINAS SOCIEDADE CIVIL DE SEGURIDADE SOCIAL</t>
  </si>
  <si>
    <t>21.855.622/0001-71</t>
  </si>
  <si>
    <t>AVENIDA DO CONTORNO</t>
  </si>
  <si>
    <t>30.110-926</t>
  </si>
  <si>
    <t>WWW.DERMINAS.ORG.BR</t>
  </si>
  <si>
    <t>0030-9</t>
  </si>
  <si>
    <t>DESBAN - FUNDACAO BDMG DE SEGURIDADE SOCIAL</t>
  </si>
  <si>
    <t>19.969.500/0001-64</t>
  </si>
  <si>
    <t>RUA BERNARDO GUIMARÃES</t>
  </si>
  <si>
    <t>30.140-082</t>
  </si>
  <si>
    <t>HTTP://WWW.DESBAN.ORG.BR</t>
  </si>
  <si>
    <t>0484-4</t>
  </si>
  <si>
    <t>FUNDACAO DE PREVIDENCIA COMPLEMENTAR DOS SERVIDORES DO DISTRITO FEDERAL - DF-PREVICOM</t>
  </si>
  <si>
    <t>32.169.883/0001-54</t>
  </si>
  <si>
    <t>PC PRACA DO BURITI ANEXO DO PALACIO DO BURITI S/N ANDAR</t>
  </si>
  <si>
    <t>70.075-900</t>
  </si>
  <si>
    <t>0273-4</t>
  </si>
  <si>
    <t>DIVERPREV SOCIEDADE PREVIDENCIARIA</t>
  </si>
  <si>
    <t>DIVERPREV</t>
  </si>
  <si>
    <t>65.700.031/0001-09</t>
  </si>
  <si>
    <t>0132-8</t>
  </si>
  <si>
    <t>FUNDACAO DURATEX</t>
  </si>
  <si>
    <t>DURATEX</t>
  </si>
  <si>
    <t>49.326.374/0001-90</t>
  </si>
  <si>
    <t>0133-1</t>
  </si>
  <si>
    <t>EATONPREV-SOCIEDADE PREVIDENCIARIA</t>
  </si>
  <si>
    <t>62.035.209/0001-48</t>
  </si>
  <si>
    <t>R CLARK 2061 PREDIO 54</t>
  </si>
  <si>
    <t>13.279-400</t>
  </si>
  <si>
    <t>VALINHOS</t>
  </si>
  <si>
    <t>WWW.EATONPREV.COM.BR</t>
  </si>
  <si>
    <t>0031-2</t>
  </si>
  <si>
    <t>ECONOMUS INSTITUTO DE SEGURIDADE SOCIAL</t>
  </si>
  <si>
    <t>49.320.799/0001-92</t>
  </si>
  <si>
    <t>RUA QUIRINO DE ANDRADE   185  -  11O. ANDAR</t>
  </si>
  <si>
    <t>01.049-902</t>
  </si>
  <si>
    <t>WWW.ECONOMUS.COM.BR</t>
  </si>
  <si>
    <t>0027-1</t>
  </si>
  <si>
    <t>FUNDACAO DE SEGURIDADE SOCIAL DO BANCO ECONOMICO S A</t>
  </si>
  <si>
    <t>13.220.488/0001-04</t>
  </si>
  <si>
    <t>R. TORQUATO BAHIA EDF.QUIRINO JOSE GOMES3     2 ANDA</t>
  </si>
  <si>
    <t>40.015-110</t>
  </si>
  <si>
    <t>www.fundacaoecos.org.br</t>
  </si>
  <si>
    <t>0305-4</t>
  </si>
  <si>
    <t>EDS PREV SOCIEDADE DE PREVIDENCIA PRIVADA</t>
  </si>
  <si>
    <t>00.478.709/0001-05</t>
  </si>
  <si>
    <t>ESTRADA SAMUEL AIZEMBERG 1.707 BLOCO D PISO 01</t>
  </si>
  <si>
    <t>09.851-550</t>
  </si>
  <si>
    <t>www.portal-hro.com.br/edsprev</t>
  </si>
  <si>
    <t>0488-9</t>
  </si>
  <si>
    <t>ELANCO PREV PREVIDENCIA COMPLEMENTAR</t>
  </si>
  <si>
    <t>35.761.364/0001-79</t>
  </si>
  <si>
    <t>AV MORUMBI</t>
  </si>
  <si>
    <t>04.703-900</t>
  </si>
  <si>
    <t>0366-4</t>
  </si>
  <si>
    <t>ELBA PREVIDENCIA PRIVADA</t>
  </si>
  <si>
    <t>ELBA</t>
  </si>
  <si>
    <t>02.023.767/0001-61</t>
  </si>
  <si>
    <t>AV. OLINTO MEIRELES, Nº 45</t>
  </si>
  <si>
    <t>30.640-010</t>
  </si>
  <si>
    <t>0134-5</t>
  </si>
  <si>
    <t>ELETRA - FUNDACAO DE PREVIDENCIA PRIVADA</t>
  </si>
  <si>
    <t>02.884.385/0001-22</t>
  </si>
  <si>
    <t>RUA 02</t>
  </si>
  <si>
    <t>74.805-180</t>
  </si>
  <si>
    <t>GOIANIA</t>
  </si>
  <si>
    <t>GO</t>
  </si>
  <si>
    <t>WWW.ELETRA.ORG.BR</t>
  </si>
  <si>
    <t>0032-6</t>
  </si>
  <si>
    <t>FUNDACAO ELETROBRAS DE SEGURIDADE SOCIAL ELETROS</t>
  </si>
  <si>
    <t>34.268.789/0001-88</t>
  </si>
  <si>
    <t>RUA URUGUAIANA  174  5, 6 E 7 ANDARES</t>
  </si>
  <si>
    <t>20.050-092</t>
  </si>
  <si>
    <t>HTTP://WWW.ELETROS.COM.BR</t>
  </si>
  <si>
    <t>0252-5</t>
  </si>
  <si>
    <t>FUNDACAO ELETROSUL DE PREVIDENCIA E ASSISTENCIA SOCIAL ELOS</t>
  </si>
  <si>
    <t>42.286.245/0001-77</t>
  </si>
  <si>
    <t>PCA. PEREIRA OLIVEIRA, 64 - SOBRELOJA</t>
  </si>
  <si>
    <t>88.010-540</t>
  </si>
  <si>
    <t>www.elos.org.br</t>
  </si>
  <si>
    <t>0458-1</t>
  </si>
  <si>
    <t>EMBRAER PREV - SOCIEDADE DE PREVIDENCIA COMPLEMENTAR</t>
  </si>
  <si>
    <t>10.679.245/0001-40</t>
  </si>
  <si>
    <t>AV. BRIGADEIRO FARIA LIMA, 2.170 - POSTO DE CORREIO 435/4</t>
  </si>
  <si>
    <t>12.227-901</t>
  </si>
  <si>
    <t>SAO JOSE DOS CAMPOS</t>
  </si>
  <si>
    <t>WWW.EMBRAERPREV.COM.BR</t>
  </si>
  <si>
    <t>0413-1</t>
  </si>
  <si>
    <t>ENERGISAPREV - FUNDACAO ENERGISA DE PREVIDENCIA</t>
  </si>
  <si>
    <t>06.056.449/0001-58</t>
  </si>
  <si>
    <t>TEIXEIRA 467</t>
  </si>
  <si>
    <t>12.916-360</t>
  </si>
  <si>
    <t>BRAGANCA PAULISTA</t>
  </si>
  <si>
    <t>WWW.ENERGISAPREV.COM.BR</t>
  </si>
  <si>
    <t>0444-3</t>
  </si>
  <si>
    <t>ENERPREV PREVIDENCIA COMPLEMENTAR DO GRUPO ENERGIAS DO BRASIL</t>
  </si>
  <si>
    <t>08.710.526/0001-77</t>
  </si>
  <si>
    <t>RUA WERNER VON SIEMENS</t>
  </si>
  <si>
    <t>05.569-900</t>
  </si>
  <si>
    <t>WWW.ENERPREV.COM.BR</t>
  </si>
  <si>
    <t>0033-1</t>
  </si>
  <si>
    <t>FUNDACAO ENERSUL</t>
  </si>
  <si>
    <t>ENERSUL</t>
  </si>
  <si>
    <t>33.122.029/0001-03</t>
  </si>
  <si>
    <t>RUA BRILHANTE 1544</t>
  </si>
  <si>
    <t>79.005-250</t>
  </si>
  <si>
    <t>CAMPO GRANDE</t>
  </si>
  <si>
    <t>MS</t>
  </si>
  <si>
    <t>www.fundacaoenersul.com.br</t>
  </si>
  <si>
    <t>0143-4</t>
  </si>
  <si>
    <t>EQTPREV - EQUATORIAL ENERGIA FUNDACAO DE PREVIDENCIA</t>
  </si>
  <si>
    <t>07.009.152/0001-02</t>
  </si>
  <si>
    <t>AV. COLARES MOREIRA, QUADRA 01, LOTE 02, GLEBA B, SALA 1102, ED. PLANTA TOWER</t>
  </si>
  <si>
    <t>65.075-441</t>
  </si>
  <si>
    <t>WWW.EQTPREV.COM.BR</t>
  </si>
  <si>
    <t>0034-3</t>
  </si>
  <si>
    <t>FUNDACAO ESCELSA DE SEGURIDADE SOCIAL-ESCELSOS</t>
  </si>
  <si>
    <t>ESCELSOS</t>
  </si>
  <si>
    <t>31.738.040/0001-69</t>
  </si>
  <si>
    <t>AV JERONIMO MONTEIRO 1000 SALA 713 A 724</t>
  </si>
  <si>
    <t>29.010-935</t>
  </si>
  <si>
    <t>0046-3</t>
  </si>
  <si>
    <t>INSTITUTO FERREIRA GUIMARAES DE SEGURIDADE SOCIAL -</t>
  </si>
  <si>
    <t>F.GUIMARAES</t>
  </si>
  <si>
    <t>31.609.555/0001-69</t>
  </si>
  <si>
    <t>RUA BUENOS AIRES 48 / 7º ANDAR / SALA 708</t>
  </si>
  <si>
    <t>20.070-022</t>
  </si>
  <si>
    <t>0265-9</t>
  </si>
  <si>
    <t>FUNDACAO DE ASSISTENCIA SOCIAL E SEGURIDADE DA EMBASA</t>
  </si>
  <si>
    <t>00.947.763/0001-44</t>
  </si>
  <si>
    <t>ALCEU AMOROSO LIMA 668</t>
  </si>
  <si>
    <t>41.820-770</t>
  </si>
  <si>
    <t>www.fabasa.com.br</t>
  </si>
  <si>
    <t>0327-7</t>
  </si>
  <si>
    <t>FABRI FUNDO MULT. DE PREV. COMPL. DOS FAB. DE COCA COLA</t>
  </si>
  <si>
    <t>FABRI</t>
  </si>
  <si>
    <t>01.310.976/0001-23</t>
  </si>
  <si>
    <t>0136-2</t>
  </si>
  <si>
    <t>FUND CEAL DE ASSISTENCIA SOCIAL E PREVIDENCIA FACEAL</t>
  </si>
  <si>
    <t>FACEAL</t>
  </si>
  <si>
    <t>12.403.903/0001-00</t>
  </si>
  <si>
    <t>AV. FERNANDES LIMA, 3565</t>
  </si>
  <si>
    <t>57.005-700</t>
  </si>
  <si>
    <t>www.faceal.com.br</t>
  </si>
  <si>
    <t>0035-7</t>
  </si>
  <si>
    <t>FACEB - FUNDACAO DE PREVIDENCIA DOS EMPREGADOS DA CEB</t>
  </si>
  <si>
    <t>00.469.585/0001-93</t>
  </si>
  <si>
    <t>SCS  QUADRA 04 BL.A LTS 141/153</t>
  </si>
  <si>
    <t>70.304-905</t>
  </si>
  <si>
    <t>WWW.FACEB.COM.BR</t>
  </si>
  <si>
    <t>0137-6</t>
  </si>
  <si>
    <t>FUNDACAO CEPISA DE SEGURIDADE SOCIAL FACEPI</t>
  </si>
  <si>
    <t>FACEPI</t>
  </si>
  <si>
    <t>07.689.813/0001-80</t>
  </si>
  <si>
    <t>RUA SANTA LUZIA, 910</t>
  </si>
  <si>
    <t>64.001-400</t>
  </si>
  <si>
    <t>TERESINA</t>
  </si>
  <si>
    <t>PI</t>
  </si>
  <si>
    <t>www.facepi.com.br</t>
  </si>
  <si>
    <t>0036-1</t>
  </si>
  <si>
    <t>FUNDACAO CHESF DE ASSISTENCIA E SEGURIDADE SOCIAL FACHESF</t>
  </si>
  <si>
    <t>42.160.192/0001-43</t>
  </si>
  <si>
    <t>PRAÇA CHORA MENINO, Nº 58</t>
  </si>
  <si>
    <t>50.070-210</t>
  </si>
  <si>
    <t>www.fachesf.com.br</t>
  </si>
  <si>
    <t>0304-1</t>
  </si>
  <si>
    <t>FACOPAC SOCIEDADE DE PREVIDENCIA PRIVADA</t>
  </si>
  <si>
    <t>FACOPAC</t>
  </si>
  <si>
    <t>71.562.656/0001-46</t>
  </si>
  <si>
    <t>AV INDEPENDENCIA 2500</t>
  </si>
  <si>
    <t>18.087-050</t>
  </si>
  <si>
    <t>WWW.FACOPAC.COM.BR</t>
  </si>
  <si>
    <t>0037-4</t>
  </si>
  <si>
    <t>FAELBA - FUNDACAO COELBA DE PREVIDENCIA COMPLEMENTAR</t>
  </si>
  <si>
    <t>FAELBA</t>
  </si>
  <si>
    <t>13.605.605/0001-58</t>
  </si>
  <si>
    <t>AV. TANCREDO NEVES, Nº 450, ED. SUAREZ TRADE, 33º ANDAR, SALA 3302</t>
  </si>
  <si>
    <t>41.820-020</t>
  </si>
  <si>
    <t>www.faelba.com.br</t>
  </si>
  <si>
    <t>0138-1</t>
  </si>
  <si>
    <t>FUNDACAO COELCE DE SEGURIDADE SOCIAL</t>
  </si>
  <si>
    <t>06.622.591/0001-15</t>
  </si>
  <si>
    <t>AV BARAO DE STUDART</t>
  </si>
  <si>
    <t>60.120-002</t>
  </si>
  <si>
    <t>WWW.FAELCE.COM.BR</t>
  </si>
  <si>
    <t>0358-9</t>
  </si>
  <si>
    <t>FAIRPLAN - SOCIEDADE DE PREVIDENCIA PRIVADA</t>
  </si>
  <si>
    <t>FAIRPLAN</t>
  </si>
  <si>
    <t>01.630.659/0001-94</t>
  </si>
  <si>
    <t>0108-1</t>
  </si>
  <si>
    <t>FUNDACAO CEEE DE SEGURIDADE SOCIAL ELETROCEEE</t>
  </si>
  <si>
    <t>90.884.412/0001-24</t>
  </si>
  <si>
    <t>R DOS ANDRADAS 702</t>
  </si>
  <si>
    <t>90.020-004</t>
  </si>
  <si>
    <t>WWW.FUNDACAOCEEE.COM.BR</t>
  </si>
  <si>
    <t>0139-3</t>
  </si>
  <si>
    <t>FUNDACAO DE PREVIDENCIA DO INSTITUTO DE DESENVOLVIMENTO RURAL DO PARANA - IAPAR-EMATER - FAPA</t>
  </si>
  <si>
    <t>77.794.311/0001-02</t>
  </si>
  <si>
    <t>RUA DA BANDEIRA, 500 - 3 ANDAR</t>
  </si>
  <si>
    <t>80.035-270</t>
  </si>
  <si>
    <t>WWW.FUNDACAOSANEPAR.COM.BR</t>
  </si>
  <si>
    <t>0038-8</t>
  </si>
  <si>
    <t>FUNDACAO ASSISTENCIAL E PREVIDENCIARIA DA EMATERCE</t>
  </si>
  <si>
    <t>10.393.460/0001-80</t>
  </si>
  <si>
    <t>RUA VICENTE LINHARES 360</t>
  </si>
  <si>
    <t>60.135-270</t>
  </si>
  <si>
    <t>WWW.FAPECE.COM.BR</t>
  </si>
  <si>
    <t>0140-3</t>
  </si>
  <si>
    <t>FUNDACAO ASSISTENCIAL E PREVIDENCIARIA DA EXTEN RURAL NO RS</t>
  </si>
  <si>
    <t>87.752.200/0001-89</t>
  </si>
  <si>
    <t>MARCILIO DIAS 1073</t>
  </si>
  <si>
    <t>90.130-001</t>
  </si>
  <si>
    <t>www.fapers.org.br</t>
  </si>
  <si>
    <t>0039-1</t>
  </si>
  <si>
    <t>FUNDACAO DE ASSISTENCIA E PREVIDENCIA SOCIAL DO BNDES - FAPES</t>
  </si>
  <si>
    <t>00.397.695/0001-97</t>
  </si>
  <si>
    <t>AV. REPUBLICA DO CHILE   230 - 8 ANDAR</t>
  </si>
  <si>
    <t>WWW.FAPES.COM.BR</t>
  </si>
  <si>
    <t>0235-1</t>
  </si>
  <si>
    <t>FUNDO DE APOS E PENSOES DA IGREJA EPISC ANGL DO BRASIL</t>
  </si>
  <si>
    <t>92.822.949/0001-95</t>
  </si>
  <si>
    <t>AV.  ENGENHEIRO LUDOLFO BOEHL, 256</t>
  </si>
  <si>
    <t>91.720-150</t>
  </si>
  <si>
    <t>www.fapieb.org.br</t>
  </si>
  <si>
    <t>0141-7</t>
  </si>
  <si>
    <t>FUNDACAO AMERICA DO SUL DE ASSIST E SEGURIDADE SOCIAL</t>
  </si>
  <si>
    <t>FASASS</t>
  </si>
  <si>
    <t>48.087.993/0001-07</t>
  </si>
  <si>
    <t>AV. PRES. JUSCELINO KUBITSCHEK, 2041/2235 - 9º ANDAR</t>
  </si>
  <si>
    <t>04.543-011</t>
  </si>
  <si>
    <t>0142-1</t>
  </si>
  <si>
    <t>FASBEMGE - FUNDACAO BEMGE DE SEGURIDADE SOCIAL</t>
  </si>
  <si>
    <t>FASBEMGE</t>
  </si>
  <si>
    <t>17.350.067/0001-59</t>
  </si>
  <si>
    <t>0040-1</t>
  </si>
  <si>
    <t>FUNDACAO ALBINO SOUZA CRUZ</t>
  </si>
  <si>
    <t>31.933.799/0001-00</t>
  </si>
  <si>
    <t>AV CONDESSA ELIZABETH ROBIANO 1880</t>
  </si>
  <si>
    <t>03.074-900</t>
  </si>
  <si>
    <t>WWW.FASCPREV.COM.BR</t>
  </si>
  <si>
    <t>0041-5</t>
  </si>
  <si>
    <t>FASERN - FUNDACAO COSERN DE PREVIDENCIA COMPLEMENTAR</t>
  </si>
  <si>
    <t>FASERN</t>
  </si>
  <si>
    <t>12.745.139/0001-43</t>
  </si>
  <si>
    <t>RUA OLINTO MEIRA</t>
  </si>
  <si>
    <t>59.030-180</t>
  </si>
  <si>
    <t>NATAL</t>
  </si>
  <si>
    <t>RN</t>
  </si>
  <si>
    <t>WWW.FASERN.COM.BR</t>
  </si>
  <si>
    <t>0420-3</t>
  </si>
  <si>
    <t>FUNDACAO ATLANTICO DE SEGURIDADE SOCIAL</t>
  </si>
  <si>
    <t>07.110.214/0001-60</t>
  </si>
  <si>
    <t>LAURO MULLER 116 2901 / 2902 / 2903 / 2907 / 2908</t>
  </si>
  <si>
    <t>22.290-160</t>
  </si>
  <si>
    <t>WWW.FUNDACAOATLANTICO.COM.BR</t>
  </si>
  <si>
    <t>0426-5</t>
  </si>
  <si>
    <t>FUNDACAO BEMGEPREV</t>
  </si>
  <si>
    <t>FBEMGEPREV</t>
  </si>
  <si>
    <t>07.436.012/0001-02</t>
  </si>
  <si>
    <t>RUA ALBITA, 131 - 4º ANDAR</t>
  </si>
  <si>
    <t>30.310-160</t>
  </si>
  <si>
    <t>WWW.BEMGEPREV.COM.BR</t>
  </si>
  <si>
    <t>0228-9</t>
  </si>
  <si>
    <t>FUNDACAO BRTPREV</t>
  </si>
  <si>
    <t>FBRTPREV</t>
  </si>
  <si>
    <t>87.058.921/0003-55</t>
  </si>
  <si>
    <t xml:space="preserve">SCN QUADRA 03 BLOCO A S/N, SOBRLELOJA </t>
  </si>
  <si>
    <t>70.713-000</t>
  </si>
  <si>
    <t>0043-2</t>
  </si>
  <si>
    <t>FUNDACAO COSIPA DE SEGURIDADE SOCIAL</t>
  </si>
  <si>
    <t>FEMCO</t>
  </si>
  <si>
    <t>46.481.917/0001-56</t>
  </si>
  <si>
    <t>AV CONSELHEIRO NEBIAS 368 A 5, 6, 7 ANDARES</t>
  </si>
  <si>
    <t>11.015-002</t>
  </si>
  <si>
    <t>SANTOS</t>
  </si>
  <si>
    <t>www.previdenciausiminas.com</t>
  </si>
  <si>
    <t>0044-6</t>
  </si>
  <si>
    <t>FENIPREV FUNDO MULTIPLO DE PREVIDENCIA</t>
  </si>
  <si>
    <t>FENIPREV</t>
  </si>
  <si>
    <t>61.183.513/0001-70</t>
  </si>
  <si>
    <t>RUA SERGIPE 475 12 ANDAR</t>
  </si>
  <si>
    <t>01.243-001</t>
  </si>
  <si>
    <t>0258-7</t>
  </si>
  <si>
    <t>FUNDACAO FRANCISCO MARTINS BASTOS</t>
  </si>
  <si>
    <t>FFMB</t>
  </si>
  <si>
    <t>95.247.235/0001-99</t>
  </si>
  <si>
    <t>AV DOLORES ALCARAZ CALDAS, 90, 13 AND</t>
  </si>
  <si>
    <t>90.110-180</t>
  </si>
  <si>
    <t>0348-6</t>
  </si>
  <si>
    <t>SOCIEDADE CIVIL FGV DE PREVIDENCIA PRIVADA</t>
  </si>
  <si>
    <t>01.522.104/0001-29</t>
  </si>
  <si>
    <t>PR DE BOTOFAGO S/N 184 A 192 PARTE</t>
  </si>
  <si>
    <t>21.853-480</t>
  </si>
  <si>
    <t>FGVPREVI.FGV.BR</t>
  </si>
  <si>
    <t>0144-8</t>
  </si>
  <si>
    <t>FIBERGLAS SOCIEDADE DE PREVIDENCIA PRIVADA</t>
  </si>
  <si>
    <t>FIBERGLAS</t>
  </si>
  <si>
    <t>65.526.832/0001-91</t>
  </si>
  <si>
    <t>0057-1</t>
  </si>
  <si>
    <t>FUNDACAO ITAIPU BR DE PREVIDENCIA E ASSISTENCIA SOCIAL</t>
  </si>
  <si>
    <t>80.564.578/0001-00</t>
  </si>
  <si>
    <t>AVENIDA GRAMADO</t>
  </si>
  <si>
    <t>85.860-460</t>
  </si>
  <si>
    <t>FOZ DO IGUACU</t>
  </si>
  <si>
    <t>WWW.FUNDACAOITAIPU.COM.BR</t>
  </si>
  <si>
    <t>0047-7</t>
  </si>
  <si>
    <t>INSTITUTO OSWALDO CRUZ DE SEGURIDADE SOCIAL</t>
  </si>
  <si>
    <t>28.954.717/0001-91</t>
  </si>
  <si>
    <t>AV BRASIL</t>
  </si>
  <si>
    <t>21.040-361</t>
  </si>
  <si>
    <t>WWW.FIOPREV.ORG.BR</t>
  </si>
  <si>
    <t>0145-1</t>
  </si>
  <si>
    <t>FIPECQ-FUNDACAO DE PREVIDENCIA COMPLEMENTAR DOS EMPREGADOS OU SERVIDORES DA FINEP,DO IPEA,DO CNPQ,DO INPE E DO INPA</t>
  </si>
  <si>
    <t>00.529.958/0001-74</t>
  </si>
  <si>
    <t>SETOR COMERCIAL NORTE. QUADRA 05. CENTRO EMPRESARIAL BRASÍLIA SHOPPING TORRE NORTE</t>
  </si>
  <si>
    <t>70.715-900</t>
  </si>
  <si>
    <t>WWW.FIPECQ.ORG.BR</t>
  </si>
  <si>
    <t>0146-5</t>
  </si>
  <si>
    <t>FMCPREV SOCIEDADE DE PREVIDENCIA PRIVADA</t>
  </si>
  <si>
    <t>FMCPREV</t>
  </si>
  <si>
    <t>59.955.351/0001-07</t>
  </si>
  <si>
    <t>ROD PRESIDENTE DUTRA 2660</t>
  </si>
  <si>
    <t>21.535-900</t>
  </si>
  <si>
    <t>WWW.FMCPREV.COM.BR</t>
  </si>
  <si>
    <t>0361-6</t>
  </si>
  <si>
    <t>FOLHAPREV SOCIEDADE PREVIDENCIARIA</t>
  </si>
  <si>
    <t>01.713.129/0001-00</t>
  </si>
  <si>
    <t>0147-9</t>
  </si>
  <si>
    <t>FUNDACAO FORLUMINAS DE SEGURIDADE SOCIAL FORLUZ</t>
  </si>
  <si>
    <t>16.539.926/0001-90</t>
  </si>
  <si>
    <t>AVENIDA DO CONTORNO 6500 - 3º ANDAR</t>
  </si>
  <si>
    <t>30.110-044</t>
  </si>
  <si>
    <t>WWW.FORLUZ.ORG.BR</t>
  </si>
  <si>
    <t>0247-1</t>
  </si>
  <si>
    <t>FUNDO DE PENSAO MULTIPATROCINADO NORCHEM-FPMN</t>
  </si>
  <si>
    <t>FPMN</t>
  </si>
  <si>
    <t>68.316.199/0001-03</t>
  </si>
  <si>
    <t>AVENIDA BRIGADEIRO FARIA LIMA Nº 3729, 14º ANDAR - PARTE</t>
  </si>
  <si>
    <t>04.538-905</t>
  </si>
  <si>
    <t>0338-3</t>
  </si>
  <si>
    <t>FORD PREVIDENCIA PRIVADA</t>
  </si>
  <si>
    <t>01.089.043/0001-58</t>
  </si>
  <si>
    <t>AVENIDA DO TABOÃO, 899 - CPI 9827</t>
  </si>
  <si>
    <t>09.655-900</t>
  </si>
  <si>
    <t>WWW.FORDPREV.COM.BR</t>
  </si>
  <si>
    <t>0048-1</t>
  </si>
  <si>
    <t>FUNDACAO FRANCISCO CONDE</t>
  </si>
  <si>
    <t>FRANCISCO CONDE</t>
  </si>
  <si>
    <t>61.701.322/0001-52</t>
  </si>
  <si>
    <t>0149-6</t>
  </si>
  <si>
    <t>FRANPREV PREVIDENCIA PRIVADA</t>
  </si>
  <si>
    <t>FRANPREV</t>
  </si>
  <si>
    <t>53.635.207/0001-07</t>
  </si>
  <si>
    <t>0150-6</t>
  </si>
  <si>
    <t>FUNDACAO DOS FUNCIONARIOS DA CAIXA ECONOMICA ESTADUAL - EM LIQUIDACAO</t>
  </si>
  <si>
    <t>87.150.330/0001-41</t>
  </si>
  <si>
    <t>AVENIDA GETÚLIO VARGAS, 774 SALA 203</t>
  </si>
  <si>
    <t>90.150-002</t>
  </si>
  <si>
    <t>0049-4</t>
  </si>
  <si>
    <t>FUNDO DE PENSAO CAPEMI FUCAP</t>
  </si>
  <si>
    <t>29.958.022/0001-40</t>
  </si>
  <si>
    <t>RUA BENEDITINOS, Nº 16 / 10º ANDAR</t>
  </si>
  <si>
    <t>20.081-050</t>
  </si>
  <si>
    <t>WWW.FUCAP.ORG.BR</t>
  </si>
  <si>
    <t>0263-1</t>
  </si>
  <si>
    <t>FUNDACAO MARIO COUTINHO</t>
  </si>
  <si>
    <t>FUMAC</t>
  </si>
  <si>
    <t>02.879.328/0001-55</t>
  </si>
  <si>
    <t>PRAÇA DA SÉ,411 2º ANDAR, SALAS 6 A 9</t>
  </si>
  <si>
    <t>01.001-000</t>
  </si>
  <si>
    <t>0285-4</t>
  </si>
  <si>
    <t>FUNDO MULTIPATROCINADO DE PREVIDENCIA COMPLEMENTAR SANTA CATARINA</t>
  </si>
  <si>
    <t>86.950.391/0001-20</t>
  </si>
  <si>
    <t>RUA ADOLFO MELO, 38</t>
  </si>
  <si>
    <t>88.015-090</t>
  </si>
  <si>
    <t>WWW.FUMPRESC.COM.BR</t>
  </si>
  <si>
    <t>0042-9</t>
  </si>
  <si>
    <t>FUNDACAO SAELPA DE SEGURIDADE SOCIAL</t>
  </si>
  <si>
    <t>11.888.955/0001-43</t>
  </si>
  <si>
    <t>AV EPITACIO PESSOA 1250 ED CONCORDE   SL. 303</t>
  </si>
  <si>
    <t>58.039-000</t>
  </si>
  <si>
    <t>JOAO PESSOA</t>
  </si>
  <si>
    <t>www.funasaseg.com.br</t>
  </si>
  <si>
    <t>0050-4</t>
  </si>
  <si>
    <t>FUNBEP - FUNDO DE PENSAO MULTIPATROCINADO</t>
  </si>
  <si>
    <t>76.629.252/0001-46</t>
  </si>
  <si>
    <t>ALAMEDA DR. CARLOS DE CARVALHO</t>
  </si>
  <si>
    <t>80.410-180</t>
  </si>
  <si>
    <t>WWW.FUNBEP.COM.BR</t>
  </si>
  <si>
    <t>0151-1</t>
  </si>
  <si>
    <t>FUNDACAO CASAL DE SEGURIDADE SOCIAL</t>
  </si>
  <si>
    <t>24.479.123/0001-15</t>
  </si>
  <si>
    <t>RUA DR. JOSE CASTRO DE AZEVEDO 252</t>
  </si>
  <si>
    <t>57.052-240</t>
  </si>
  <si>
    <t>WWW.FUNCASAL.COM.BR</t>
  </si>
  <si>
    <t>0152-3</t>
  </si>
  <si>
    <t>FUNDACAO DOS ECONOMIARIOS FEDERAIS FUNCEF</t>
  </si>
  <si>
    <t>00.436.923/0001-90</t>
  </si>
  <si>
    <t>ST SCN QUADRA 02 BLOCO A 12 E 13 ANDAR S/N EDIF  CORPOR</t>
  </si>
  <si>
    <t>WWW.FUNCEF.COM.BR</t>
  </si>
  <si>
    <t>0123-9</t>
  </si>
  <si>
    <t>FUNDACAO CESP</t>
  </si>
  <si>
    <t>62.465.117/0001-06</t>
  </si>
  <si>
    <t>AL SANTOS 2477</t>
  </si>
  <si>
    <t>01.419-002</t>
  </si>
  <si>
    <t>WWW.VIVEST.COM.BR</t>
  </si>
  <si>
    <t>0364-7</t>
  </si>
  <si>
    <t>FUNDACAO BRASILSAT</t>
  </si>
  <si>
    <t>02.181.875/0001-62</t>
  </si>
  <si>
    <t>RUA GUILHERME WEIGERT 1.955</t>
  </si>
  <si>
    <t>82.720-000</t>
  </si>
  <si>
    <t>WWW.BRASILSAT.COM.BR</t>
  </si>
  <si>
    <t>0425-1</t>
  </si>
  <si>
    <t>FUNDACAO 14 DE PREVIDENCIA PRIVADA</t>
  </si>
  <si>
    <t>FUNDAÇÃO 14 PP</t>
  </si>
  <si>
    <t>07.170.649/0001-08</t>
  </si>
  <si>
    <t>RUA LAURO MULLER, Nº 116, SALA 2901, 2902, 2903, 2907 E 2908 - PARTE</t>
  </si>
  <si>
    <t>www.fundacaoatlantico.com.br</t>
  </si>
  <si>
    <t>0028-5</t>
  </si>
  <si>
    <t>FUNDACAO COPEL DE PREVIDENCIA E ASSISTENCIA SOCIAL</t>
  </si>
  <si>
    <t>75.054.940/0001-62</t>
  </si>
  <si>
    <t>RUA TREZE DE MAIO 616</t>
  </si>
  <si>
    <t>80.510-030</t>
  </si>
  <si>
    <t>FCOPEL.ORG.BR</t>
  </si>
  <si>
    <t>0026-8</t>
  </si>
  <si>
    <t>FUNDACAO CORSAN DOS FUNCIONARIOS DA COMPANHIA RIOGRANDENSE DE SANEAMENTO CORSAN</t>
  </si>
  <si>
    <t>89.176.911/0001-88</t>
  </si>
  <si>
    <t>AVENIDA JULIO DE CASTILHOS, 51 - 4º ANDAR</t>
  </si>
  <si>
    <t>90.030-131</t>
  </si>
  <si>
    <t>WWW.FUNCORSAN.COM.BR</t>
  </si>
  <si>
    <t>0223-1</t>
  </si>
  <si>
    <t>FUNDACAO LIBERTAS DE SEGURIDADE SOCIAL</t>
  </si>
  <si>
    <t>20.119.509/0001-65</t>
  </si>
  <si>
    <t>AV ALVARES CABRAL,200 - 8º ANDAR</t>
  </si>
  <si>
    <t>30.170-000</t>
  </si>
  <si>
    <t>WWW.FUNDACAOLIBERTAS.COM.BR</t>
  </si>
  <si>
    <t>0153-7</t>
  </si>
  <si>
    <t>FUNDAMBRAS SOCIEDADE DE PREVIDENCIA PRIVADA</t>
  </si>
  <si>
    <t>44.748.564/0001-82</t>
  </si>
  <si>
    <t>RUA MARIA LUIZA SANTIAGO, 200</t>
  </si>
  <si>
    <t>30.140-120</t>
  </si>
  <si>
    <t>WWW.FUNDAMBRAS.COM.BR</t>
  </si>
  <si>
    <t>0284-1</t>
  </si>
  <si>
    <t>FUNDIAGUA - FUNDACAO DE PREVIDENCIA COMPLEMENTAR</t>
  </si>
  <si>
    <t>73.983.876/0001-79</t>
  </si>
  <si>
    <t>SCN QUADRA 4 BLOCO B SALA 1104 CENTRO EMPRESARIAL VARIG</t>
  </si>
  <si>
    <t>70.714-900</t>
  </si>
  <si>
    <t>www.fundiagua.com.br</t>
  </si>
  <si>
    <t>0256-1</t>
  </si>
  <si>
    <t>FUNDACAO NESTLE DE PREVIDENCIA PRIVADA</t>
  </si>
  <si>
    <t>54.368.402/0001-72</t>
  </si>
  <si>
    <t>RUA DR. RUBENS GOMES BUENO, 691</t>
  </si>
  <si>
    <t>04.730-000</t>
  </si>
  <si>
    <t>www.funepp.com.br</t>
  </si>
  <si>
    <t>0051-8</t>
  </si>
  <si>
    <t>FUNDACAO GRAO PARA DE PREVIDENCIA E ASSISTENCIA SOCIAL</t>
  </si>
  <si>
    <t>FUNGRAPA</t>
  </si>
  <si>
    <t>04.358.362/0001-00</t>
  </si>
  <si>
    <t>0377-1</t>
  </si>
  <si>
    <t>FUND DE PREVIDENCIA DAS ASSEMB DE DEUS NO EST DO PARANA</t>
  </si>
  <si>
    <t>FUNPADEPAR</t>
  </si>
  <si>
    <t>00.634.690/0001-30</t>
  </si>
  <si>
    <t>RUA MIRANTE TAMANDARÉ, Nº 364</t>
  </si>
  <si>
    <t>80.045-110</t>
  </si>
  <si>
    <t>WWW.FUNPADEPAR.COM.BR</t>
  </si>
  <si>
    <t>0472-4</t>
  </si>
  <si>
    <t>FUNDACAO DE PREVIDENCIA COMPLEMENTAR DO SERVIDOR PUBLICO FEDERAL DO PODER EXECUTIVO (FUNPRESP-EXE)</t>
  </si>
  <si>
    <t>17.312.597/0001-02</t>
  </si>
  <si>
    <t>SCN, QUADRA2, BLOCO A, EDIFÍCIO CORPORATE FINANCIAL CENTER, 2º ANDAR, SALA 203</t>
  </si>
  <si>
    <t>HTTP://WWW.FUNPRESP.COM.BR/PORTAL/</t>
  </si>
  <si>
    <t>0474-1</t>
  </si>
  <si>
    <t>FUNDACAO DE PREVIDENCIA COMPLEMENTAR DO SERVIDOR PUBLICO FEDERAL DO PODER JUDICIARIO - FUNPRESP-JUD</t>
  </si>
  <si>
    <t>18.465.825/0001-47</t>
  </si>
  <si>
    <t>SETOR COMERCIAL NORTE, QUADRA 4, ED. VARIG - SALA 803, OITAVO PAVIMENTO, TORRE SUL, BLOCO B</t>
  </si>
  <si>
    <t>70.714-020</t>
  </si>
  <si>
    <t>WWW.FUNPRESPJUD.COM.BR</t>
  </si>
  <si>
    <t>0052-1</t>
  </si>
  <si>
    <t>FUNDACAO REDE DE SEGURIDADE</t>
  </si>
  <si>
    <t>FUNREDE</t>
  </si>
  <si>
    <t>56.270.010/0001-00</t>
  </si>
  <si>
    <t>0291-2</t>
  </si>
  <si>
    <t>FUNDACAO SEN JOSE ERMIRIO DE MORAES</t>
  </si>
  <si>
    <t>74.060.534/0001-40</t>
  </si>
  <si>
    <t>AV. JABAQUARA, 1909 - 2º ANDAR</t>
  </si>
  <si>
    <t>04.045-003</t>
  </si>
  <si>
    <t>WWW.FUNSEJEM.ORG.BR</t>
  </si>
  <si>
    <t>0229-2</t>
  </si>
  <si>
    <t>FUNDACAO DE SEGURIDADE SOCIAL DA ARCELORMITTAL BRASIL - FUNSSEST</t>
  </si>
  <si>
    <t>31.787.625/0001-79</t>
  </si>
  <si>
    <t>AV BRIGADEIRO EDUARDO GOMES</t>
  </si>
  <si>
    <t>29.160-904</t>
  </si>
  <si>
    <t>SERRA</t>
  </si>
  <si>
    <t>WWW.FUNSSEST.COM.BR</t>
  </si>
  <si>
    <t>0295-7</t>
  </si>
  <si>
    <t>FUNDACAO DE PREVIDENCIA PRIVADA DA TERRACAP</t>
  </si>
  <si>
    <t>FUNTERRA</t>
  </si>
  <si>
    <t>00.270.864/0001-23</t>
  </si>
  <si>
    <t>SAM- BLOCO F, EDIFÍCIO SEDE TERRACAP- 1º ANDAR, SALA 111</t>
  </si>
  <si>
    <t>70.620-000</t>
  </si>
  <si>
    <t>www.funterra.com.br</t>
  </si>
  <si>
    <t>0053-5</t>
  </si>
  <si>
    <t>FUNDACAO SANEPAR DE PREVIDENCIA E ASSISTENCIA SOCIAL</t>
  </si>
  <si>
    <t>75.992.438/0001-00</t>
  </si>
  <si>
    <t>R EBANO PEREIRA  Nº 309</t>
  </si>
  <si>
    <t>80.410-240</t>
  </si>
  <si>
    <t>0055-2</t>
  </si>
  <si>
    <t>FUNDACAO CODESC DE SEGURIDADE SOCIAL</t>
  </si>
  <si>
    <t>83.564.443/0001-32</t>
  </si>
  <si>
    <t>AVENIDA OSMAR CUNHA</t>
  </si>
  <si>
    <t>88.015-100</t>
  </si>
  <si>
    <t>WWW.FUSESC.COM.BR</t>
  </si>
  <si>
    <t>0463-5</t>
  </si>
  <si>
    <t>FUTURA II ENTIDADE DE PREVIDENCIA COMPLEMENTAR</t>
  </si>
  <si>
    <t>12.537.075/0001-95</t>
  </si>
  <si>
    <t>AVENIDA BRIGADEIRO FARIA LIMA, Nº 4100</t>
  </si>
  <si>
    <t>04.538-132</t>
  </si>
  <si>
    <t>WWW.FUTURAPREV.COM.BR</t>
  </si>
  <si>
    <t>0182-1</t>
  </si>
  <si>
    <t>FUTURA ENTIDADE DE PREVIDENCIA COMPLEMENTAR</t>
  </si>
  <si>
    <t>27.109.420/0001-67</t>
  </si>
  <si>
    <t>AVENIDA BRIGADEIRO FARIA LIMA, Nº 4.100 ¿ 15º ANDAR</t>
  </si>
  <si>
    <t>WWW.PORTALPREV.COM.BR/PSM/FUTURA/DEFAULT.HTM</t>
  </si>
  <si>
    <t>0268-1</t>
  </si>
  <si>
    <t>FUNDACAO GAROTO DE PREVIDENCIA</t>
  </si>
  <si>
    <t>GAROTO</t>
  </si>
  <si>
    <t>36.037.521/0001-60</t>
  </si>
  <si>
    <t>PRACA MEYERFREUND 01</t>
  </si>
  <si>
    <t>29.122-900</t>
  </si>
  <si>
    <t>VILA VELHA</t>
  </si>
  <si>
    <t>0154-1</t>
  </si>
  <si>
    <t>INSTITUTO DE SEGURIDADE SOCIAL DA CEG</t>
  </si>
  <si>
    <t>29.364.270/0001-63</t>
  </si>
  <si>
    <t>AVENIDA RIO BRANCO</t>
  </si>
  <si>
    <t>20.040-004</t>
  </si>
  <si>
    <t>WWW.GASIUS.COM.BR</t>
  </si>
  <si>
    <t>0056-6</t>
  </si>
  <si>
    <t>GEAP AUTOGESTAO EM SAUDE</t>
  </si>
  <si>
    <t>GEAP AUTOGESTÃO EM SAÚDE</t>
  </si>
  <si>
    <t>03.658.432/0001-82</t>
  </si>
  <si>
    <t>TERRAÇO SHOPPING  TORRE B  2º, 3º E 4º ANDARES</t>
  </si>
  <si>
    <t>70.660-900</t>
  </si>
  <si>
    <t>WWW.GEAP.COM.BR</t>
  </si>
  <si>
    <t>0290-9</t>
  </si>
  <si>
    <t>GEBSA-PREV-SOCIEDADE DE PREVIDENCIA PRIVADA</t>
  </si>
  <si>
    <t>73.995.870/0001-11</t>
  </si>
  <si>
    <t>AVENIDA MAGALHÃES DE CASTRO</t>
  </si>
  <si>
    <t>05.676-120</t>
  </si>
  <si>
    <t>WWW.GEBSAPREV.ORG.BR</t>
  </si>
  <si>
    <t>0155-4</t>
  </si>
  <si>
    <t>INSTITUTO GEIPREV DE SEGURIDADE SOCIAL</t>
  </si>
  <si>
    <t>00.529.784/0001-40</t>
  </si>
  <si>
    <t>QD. 701 CONJ. L, BL. I, N.º 38 S/ 201 A 212, 214,216 E 218 ED.CENTRO EMPRESARIAL ASSIS CHATEAUBRIAND</t>
  </si>
  <si>
    <t>70.340-906</t>
  </si>
  <si>
    <t>www.geiprev.com.br</t>
  </si>
  <si>
    <t>0230-2</t>
  </si>
  <si>
    <t>GERDAU - SOCIEDADE DE PREVIDENCIA PRIVADA</t>
  </si>
  <si>
    <t>92.326.818/0001-17</t>
  </si>
  <si>
    <t>AVENIDA FARRAPOS, 1.811</t>
  </si>
  <si>
    <t>90.220-005</t>
  </si>
  <si>
    <t>WWW.GERDAUPREVIDENCIA.COM.BR</t>
  </si>
  <si>
    <t>0156-8</t>
  </si>
  <si>
    <t>GOODYEAR PREVIDENCIA PRIVADA</t>
  </si>
  <si>
    <t>61.852.380/0001-87</t>
  </si>
  <si>
    <t>AV FRANCISCO MATARAZZO</t>
  </si>
  <si>
    <t>05.001-100</t>
  </si>
  <si>
    <t>WWW.PORTALPREV.COM.BR/GPP</t>
  </si>
  <si>
    <t>0260-1</t>
  </si>
  <si>
    <t>GTMPREVI SOCIEDADE PREVIDENCIARIA</t>
  </si>
  <si>
    <t>GTMPREVI</t>
  </si>
  <si>
    <t>41.091.299/0001-14</t>
  </si>
  <si>
    <t>AV BARBOSA LIMA 149 4 ANDAR SALA 403</t>
  </si>
  <si>
    <t>50.030-330</t>
  </si>
  <si>
    <t>0319-1</t>
  </si>
  <si>
    <t>GZM PREVI FUNDO MULTIPLO DE PREVIDENCIA</t>
  </si>
  <si>
    <t>GZM PREVI</t>
  </si>
  <si>
    <t>00.499.832/0001-02</t>
  </si>
  <si>
    <t>RUA SÃO GENARO 180 APT 53 BLOCO B</t>
  </si>
  <si>
    <t>09.910-700</t>
  </si>
  <si>
    <t>DIADEMA</t>
  </si>
  <si>
    <t>0271-7</t>
  </si>
  <si>
    <t>HERINGPREV SOCIEDADE PREVIDENCIARIA</t>
  </si>
  <si>
    <t>73.879.447/0001-56</t>
  </si>
  <si>
    <t>0054-9</t>
  </si>
  <si>
    <t>INSTITUTO ADVENTISTA DE JUBILACAO E ASSISTENCIA</t>
  </si>
  <si>
    <t>00.494.427/0001-93</t>
  </si>
  <si>
    <t>SETOR DE GRANDES ÁREAS SUL, QUADRA 611, CONJUNTO D; PARTE C</t>
  </si>
  <si>
    <t>70.200-710</t>
  </si>
  <si>
    <t>HTTP://IAJA.ADVENTISTAS.ORG/</t>
  </si>
  <si>
    <t>0157-1</t>
  </si>
  <si>
    <t>FUNDACAO PREVIDENCIARIA IBM</t>
  </si>
  <si>
    <t>30.658.868/0001-44</t>
  </si>
  <si>
    <t>AVENIDA REPÚBLICA DO CHILE</t>
  </si>
  <si>
    <t>WWW.FUNDACAOIBM.COM.BR</t>
  </si>
  <si>
    <t>0058-3</t>
  </si>
  <si>
    <t>INSTITUTO BP</t>
  </si>
  <si>
    <t>IBP</t>
  </si>
  <si>
    <t>30.056.253/0001-48</t>
  </si>
  <si>
    <t>0343-8</t>
  </si>
  <si>
    <t>ICATU FUNDO MULTIPATROCINADO</t>
  </si>
  <si>
    <t>01.129.017/0001-06</t>
  </si>
  <si>
    <t>PRACA VINTE E DOIS DE ABRIL, 36</t>
  </si>
  <si>
    <t>WWW.ICATUSEGUROS.COM.BR</t>
  </si>
  <si>
    <t>0371-9</t>
  </si>
  <si>
    <t>ICI CORAL - FUNDO MULTIPLO DE PREVIDENCIA PRIVADA S/C</t>
  </si>
  <si>
    <t>ICI CORAL</t>
  </si>
  <si>
    <t>02.234.321/0001-86</t>
  </si>
  <si>
    <t>RUA BOA VISTA, 254 CONJ 1515</t>
  </si>
  <si>
    <t>01.014-907</t>
  </si>
  <si>
    <t>0312-6</t>
  </si>
  <si>
    <t>ITAU FUNDO MULTIPATROCINADO</t>
  </si>
  <si>
    <t>00.384.261/0001-52</t>
  </si>
  <si>
    <t>RUA HUNGRIA</t>
  </si>
  <si>
    <t>01.455-000</t>
  </si>
  <si>
    <t>WWW.IFMPREV.COM.BR</t>
  </si>
  <si>
    <t>0059-7</t>
  </si>
  <si>
    <t>INSTITUTO JOAO MOREIRA SALLES</t>
  </si>
  <si>
    <t>IJMS</t>
  </si>
  <si>
    <t>92.714.872/0001-30</t>
  </si>
  <si>
    <t>R JOAO MOREIRA SALLES 130</t>
  </si>
  <si>
    <t>05.548-900</t>
  </si>
  <si>
    <t>0367-8</t>
  </si>
  <si>
    <t>INDUSPREVI - SOCIEDADE DE PREVIDENCIA PRIVADA DO RIO GRANDE DO SUL</t>
  </si>
  <si>
    <t>02.207.808/0001-70</t>
  </si>
  <si>
    <t>AV ASSIS BRASIL,  8.787 - BLOCO 10</t>
  </si>
  <si>
    <t>91.140-001</t>
  </si>
  <si>
    <t>WWW.INDUSPREVI.COM.BR</t>
  </si>
  <si>
    <t>0339-7</t>
  </si>
  <si>
    <t>SOCIEDADE CIVIL DE PREVIDENCIA PRIVADA DO RS</t>
  </si>
  <si>
    <t>INDUSPREVI-SUL</t>
  </si>
  <si>
    <t>00.000.000/0000-00</t>
  </si>
  <si>
    <t>AV ASSIS BRASIL</t>
  </si>
  <si>
    <t>NÃO INFORMADO</t>
  </si>
  <si>
    <t>0060-7</t>
  </si>
  <si>
    <t>INSTITUTO ENERGIPE DE SEGURIDADE SOCIAL</t>
  </si>
  <si>
    <t>13.945.837/0001-55</t>
  </si>
  <si>
    <t>AVENIDA DR. JOSÉ MACHADO DE SOUZA</t>
  </si>
  <si>
    <t>49.025-740</t>
  </si>
  <si>
    <t>ARACAJU</t>
  </si>
  <si>
    <t>SE</t>
  </si>
  <si>
    <t>WWW.INERGUS.COM.BR</t>
  </si>
  <si>
    <t>0005-9</t>
  </si>
  <si>
    <t>INSTITUTO INFRAERO DE SEGURIDADE SOCIAL</t>
  </si>
  <si>
    <t>27.644.368/0001-49</t>
  </si>
  <si>
    <t>AV REPUBLICA DO CHILE 230 - 18º ANDAR</t>
  </si>
  <si>
    <t>www.infraprev.org.br</t>
  </si>
  <si>
    <t>0269-3</t>
  </si>
  <si>
    <t>INOVAR PREVIDENCIA - SOCIEDADE DE PREVIDENCIA PRIVADA</t>
  </si>
  <si>
    <t>73.000.838/0001-59</t>
  </si>
  <si>
    <t>RUA CORREIA DIAS</t>
  </si>
  <si>
    <t>04.104-000</t>
  </si>
  <si>
    <t>WWW.INOVARPREVIDENCIA.COM.BR</t>
  </si>
  <si>
    <t>0015-1</t>
  </si>
  <si>
    <t>INSTITUTO AMBEV DE PREVIDENCIA PRIVADA</t>
  </si>
  <si>
    <t>30.487.912/0001-09</t>
  </si>
  <si>
    <t>AV. ANTARCTICA, 1891</t>
  </si>
  <si>
    <t>13.918-000</t>
  </si>
  <si>
    <t>JAGUARIUNA</t>
  </si>
  <si>
    <t>WWW.IAPP.COM.BR</t>
  </si>
  <si>
    <t>0159-9</t>
  </si>
  <si>
    <t>FUNDACAO BRDE DE PREVIDENCIA COMPLEMENTAR - ISBRE</t>
  </si>
  <si>
    <t>89.172.084/0001-54</t>
  </si>
  <si>
    <t>RUA URUGUAI, 155 SALA 1401 - 14 ANDAR</t>
  </si>
  <si>
    <t>90.010-140</t>
  </si>
  <si>
    <t>www.isbre.com.br</t>
  </si>
  <si>
    <t>0160-9</t>
  </si>
  <si>
    <t>INSTITUTO SANDOZ DE SEGURIDADE SOCIAL</t>
  </si>
  <si>
    <t>ISSS/SANDOZ</t>
  </si>
  <si>
    <t>59.578.740/0001-52</t>
  </si>
  <si>
    <t>0061-1</t>
  </si>
  <si>
    <t>FUNDACAO ITAU UNIBANCO - PREVIDENCIA COMPLEMENTAR</t>
  </si>
  <si>
    <t>61.155.248/0001-16</t>
  </si>
  <si>
    <t>AV DR. HUGO BEOLCHI</t>
  </si>
  <si>
    <t>04.310-030</t>
  </si>
  <si>
    <t>WW.FUNDACAOITAUUNIBANCO.COM.BR</t>
  </si>
  <si>
    <t>0374-1</t>
  </si>
  <si>
    <t>ITAUBANK - SOCIEDADE DE PREVIDENCIA PRIVADA</t>
  </si>
  <si>
    <t>02.391.879/0001-75</t>
  </si>
  <si>
    <t>RUA CARNAUBEIRAS, 168 - 3º ANDAR</t>
  </si>
  <si>
    <t>04.343-080</t>
  </si>
  <si>
    <t>WWW.ITAUBANKPREV.COM.BR</t>
  </si>
  <si>
    <t>0302-3</t>
  </si>
  <si>
    <t>FUNDACAO ITAUSA INDUSTRIAL</t>
  </si>
  <si>
    <t>00.366.402/0001-04</t>
  </si>
  <si>
    <t>AVENIDA PAULISTA</t>
  </si>
  <si>
    <t>01.310-942</t>
  </si>
  <si>
    <t>WWW.FUNDITAUSAIND.COM.BR</t>
  </si>
  <si>
    <t>0062-4</t>
  </si>
  <si>
    <t>ASSOCIACAO JOHNSON &amp; HIGGINS DE PREVIDENCIA PRIVADA</t>
  </si>
  <si>
    <t>J &amp; HIGGINS</t>
  </si>
  <si>
    <t>60.559.994/0001-02</t>
  </si>
  <si>
    <t>MARIA COELHO AGUIAR 215 BLOCO F 1 ANDAR</t>
  </si>
  <si>
    <t>05.805-000</t>
  </si>
  <si>
    <t>0161-2</t>
  </si>
  <si>
    <t>JOHNSON &amp; JOHNSON SOCIEDADE PREVIDENCIARIA</t>
  </si>
  <si>
    <t>54.065.776/0001-19</t>
  </si>
  <si>
    <t>AV. PRESIDENTE JUSCELINO KUBITSCHEK</t>
  </si>
  <si>
    <t>WWW.PORTALPREV.COM.BR/JOHNSON/JOHNSON</t>
  </si>
  <si>
    <t>0249-8</t>
  </si>
  <si>
    <t>JOSAPAR SOCIEDADE DE PREVIDENCIA PRIVADA</t>
  </si>
  <si>
    <t>JOSAPREV</t>
  </si>
  <si>
    <t>94.998.176/0001-28</t>
  </si>
  <si>
    <t>0451-5</t>
  </si>
  <si>
    <t>FUNDO DE PENSAO MULTINSTITUIDO POR ASSOCIACOES DO MINISTERIO PUBLICO E DA JUSTICA - JUSPREV</t>
  </si>
  <si>
    <t>09.350.840/0001-59</t>
  </si>
  <si>
    <t>RUA ALBERTO FOLLONI</t>
  </si>
  <si>
    <t>80.530-300</t>
  </si>
  <si>
    <t>WWW.JUSPREV.ORG.BR</t>
  </si>
  <si>
    <t>0403-9</t>
  </si>
  <si>
    <t>KPMG PREV - SOCIEDADE DE PREVIDENCIA PRIVADA</t>
  </si>
  <si>
    <t>03.898.918/0001-98</t>
  </si>
  <si>
    <t>R ARQUITETO OLAVO REDIG DE CAMPOS 105</t>
  </si>
  <si>
    <t>00.471-190</t>
  </si>
  <si>
    <t>WWW.PORTALPREV.COM.BR/KPMGPREV </t>
  </si>
  <si>
    <t>0218-6</t>
  </si>
  <si>
    <t>KRAFT PREV SOCIEDADE DE PREVIDENCIA PRIVADA</t>
  </si>
  <si>
    <t>KRAFT PREV</t>
  </si>
  <si>
    <t>40.388.191/0001-25</t>
  </si>
  <si>
    <t>AV PRESIDENTE KENNEDY 2511 PARTE</t>
  </si>
  <si>
    <t>80.610-010</t>
  </si>
  <si>
    <t>WWW.PORTALPREV.COM.BR/KRAFTPREV</t>
  </si>
  <si>
    <t>0439-9</t>
  </si>
  <si>
    <t>LANXESSPREV SOCIEDADE DE PREVIDENCIA COMPLEMENTAR</t>
  </si>
  <si>
    <t>LANXESSPREV</t>
  </si>
  <si>
    <t>08.133.509/0001-14</t>
  </si>
  <si>
    <t>AV MARIA COELHO DE AGUIAR 215 BLOCO B - 2 ANDAR</t>
  </si>
  <si>
    <t>05.804-902</t>
  </si>
  <si>
    <t>0303-7</t>
  </si>
  <si>
    <t>LILLYPREV SOCIEDADE DE PREVIDENCIA PRIVADA</t>
  </si>
  <si>
    <t>00.234.398/0001-20</t>
  </si>
  <si>
    <t>AV MORUMBI 8264</t>
  </si>
  <si>
    <t>04.703-002</t>
  </si>
  <si>
    <t>0162-6</t>
  </si>
  <si>
    <t>LOCTITE SOCIEDADE DE PREVIDENCIA PRIVADA</t>
  </si>
  <si>
    <t>LOCPREV</t>
  </si>
  <si>
    <t>56.340.607/0001-75</t>
  </si>
  <si>
    <t>ITAPEVI</t>
  </si>
  <si>
    <t>0163-1</t>
  </si>
  <si>
    <t>FUNDACAO MAC LAREN</t>
  </si>
  <si>
    <t>MAC LAREN</t>
  </si>
  <si>
    <t>27.770.221/0001-03</t>
  </si>
  <si>
    <t>0164-3</t>
  </si>
  <si>
    <t>MAGNUS SOCIEDADE PREVIDENCIARIA</t>
  </si>
  <si>
    <t>23.849.334/0001-30</t>
  </si>
  <si>
    <t>PCA  LOUIS ENSCH                        74    2 ANDA</t>
  </si>
  <si>
    <t>32.210-050</t>
  </si>
  <si>
    <t>CONTAGEM</t>
  </si>
  <si>
    <t>0422-1</t>
  </si>
  <si>
    <t>FUNDO DE PREVIDENCIA MAIS FUTURO</t>
  </si>
  <si>
    <t>07.136.451/0001-08</t>
  </si>
  <si>
    <t>AVENIDA SETE DE SETEMBRO</t>
  </si>
  <si>
    <t>80.240-000</t>
  </si>
  <si>
    <t>WWW.FUNDOPARANA.COM.BR</t>
  </si>
  <si>
    <t>0341-1</t>
  </si>
  <si>
    <t>MAIS VIDA PREVIDENCIA - ENTIDADE DE PREVIDENCIA COMPLEMENTAR</t>
  </si>
  <si>
    <t>01.077.727/0001-30</t>
  </si>
  <si>
    <t>AV. DR. JOSÉ BONIFÁCIO COUTINHO NOGUEIRA</t>
  </si>
  <si>
    <t>13.091-611</t>
  </si>
  <si>
    <t>WWW.MAISVIDAPREV.ORG.BR</t>
  </si>
  <si>
    <t>0063-8</t>
  </si>
  <si>
    <t>FUNDACAO SIDERTUBE</t>
  </si>
  <si>
    <t>MANNESMANN</t>
  </si>
  <si>
    <t>17.213.901/0001-64</t>
  </si>
  <si>
    <t>0165-7</t>
  </si>
  <si>
    <t>MAPPIN SOCIEDADE DE PREVIDENCIA PRIVADA</t>
  </si>
  <si>
    <t>59.954.701/0001-02</t>
  </si>
  <si>
    <t>RUA CORONEL XAVIER DE TOLEDO, 121 - 4º ANDAR - CONJUNTO 41</t>
  </si>
  <si>
    <t>0330-4</t>
  </si>
  <si>
    <t>MARCOPREV SOCIEDADE DE PREVIDENCIA PRIVADA</t>
  </si>
  <si>
    <t>00.915.873/0001-24</t>
  </si>
  <si>
    <t>95.060-145</t>
  </si>
  <si>
    <t>WWW.MARCOPREV.COM.BR</t>
  </si>
  <si>
    <t>0346-9</t>
  </si>
  <si>
    <t>MARISOL SEGURIDADE SOCIAL</t>
  </si>
  <si>
    <t>MARISOL</t>
  </si>
  <si>
    <t>01.229.066/0001-10</t>
  </si>
  <si>
    <t>RUA  BERNARDO DORNBUSCH                 1300</t>
  </si>
  <si>
    <t>89.256-901</t>
  </si>
  <si>
    <t>JARAGUA DO SUL</t>
  </si>
  <si>
    <t>0221-3</t>
  </si>
  <si>
    <t>MAUA PREV SOCIEDADE DE PREVIDENCIA PRIVADA</t>
  </si>
  <si>
    <t>40.365.363/0001-45</t>
  </si>
  <si>
    <t>AV ALMIRANTE BARROSO 52 15 ANDAR</t>
  </si>
  <si>
    <t>20.031-003</t>
  </si>
  <si>
    <t>WWW.MAUAPREV.COM.BR</t>
  </si>
  <si>
    <t>0410-1</t>
  </si>
  <si>
    <t>MERCEDES-BENZ PREVIDENCIA COMPLEMENTAR</t>
  </si>
  <si>
    <t>05.595.478/0001-25</t>
  </si>
  <si>
    <t>AV ALFRED JURZYKOWSKI 562</t>
  </si>
  <si>
    <t>09.680-900</t>
  </si>
  <si>
    <t>WWW.MBPREVIDENCIA.DAIMLERTRUCK</t>
  </si>
  <si>
    <t>0125-6</t>
  </si>
  <si>
    <t>MM PREV - MAGNETI MARELLI ENTIDADE DE PREVIDENCIA PRIVADA</t>
  </si>
  <si>
    <t>59.986.778/0001-64</t>
  </si>
  <si>
    <t>R MANOEL DA NOBREGA 350</t>
  </si>
  <si>
    <t>09.380-120</t>
  </si>
  <si>
    <t>MAUA</t>
  </si>
  <si>
    <t>0275-1</t>
  </si>
  <si>
    <t>MCPREV - SOCIEDADE DE PREVIDENCIA PRIVADA</t>
  </si>
  <si>
    <t>71.735.005/0001-00</t>
  </si>
  <si>
    <t>AL AMAZONAS 253</t>
  </si>
  <si>
    <t>06.454-070</t>
  </si>
  <si>
    <t>0166-1</t>
  </si>
  <si>
    <t>MENDESPREV SOCIEDADE PREVIDENCIARIA</t>
  </si>
  <si>
    <t>65.160.848/0001-23</t>
  </si>
  <si>
    <t>AVENIDA JOÃO PINHEIRO, 146, 6º ANDAR, SALAS 603 A 605</t>
  </si>
  <si>
    <t>30.130-927</t>
  </si>
  <si>
    <t>www.mendesprev.org.br</t>
  </si>
  <si>
    <t>0326-3</t>
  </si>
  <si>
    <t>FUNDO DE PENSAO MULTIPATROCINADO DAS INSTITUICOES DO MERCADO FINANCEIRO E DE CAPITAIS - MERCAPREV</t>
  </si>
  <si>
    <t>MERCAPREV</t>
  </si>
  <si>
    <t>00.811.120/0001-79</t>
  </si>
  <si>
    <t>R XV DE NOVEMBRO 275</t>
  </si>
  <si>
    <t>01.013-001</t>
  </si>
  <si>
    <t>WWW.MERCAPREV.COM.BR</t>
  </si>
  <si>
    <t>0167-4</t>
  </si>
  <si>
    <t>MERCERPREV - FUNDO DE PENSAO MULTIPATROCINADO</t>
  </si>
  <si>
    <t>61.365.136/0001-90</t>
  </si>
  <si>
    <t>RUA ARQUITETO OLAVO REDIG DE CAMPOS</t>
  </si>
  <si>
    <t>04.711-904</t>
  </si>
  <si>
    <t>WWW.MERCERPREV.COM.BR</t>
  </si>
  <si>
    <t>0376-7</t>
  </si>
  <si>
    <t>MESSIUS INSTITUTO DE PREVIDENCIA E ASSISTENCIA SOCIAL MESSIANICO</t>
  </si>
  <si>
    <t>68.154.699/0001-88</t>
  </si>
  <si>
    <t>RUA  MORGADO DE MATEUS 77 5 ANDAR</t>
  </si>
  <si>
    <t>04.015-050</t>
  </si>
  <si>
    <t>www.messianica.org.br</t>
  </si>
  <si>
    <t>0255-6</t>
  </si>
  <si>
    <t>METRUS INSTITUTO DE SEGURIDADE SOCIAL</t>
  </si>
  <si>
    <t>44.857.357/0001-66</t>
  </si>
  <si>
    <t>AL SANTOS 1827 - 17 AND CJTOS 171/172</t>
  </si>
  <si>
    <t>WWW.METRUS.ORG.BR</t>
  </si>
  <si>
    <t>0445-7</t>
  </si>
  <si>
    <t>MM PREVI - FUNDACAO MAGNETI MARELLI DE SEGURIDADE SOCIAL</t>
  </si>
  <si>
    <t>MM PREVI</t>
  </si>
  <si>
    <t>08.395.486/0001-16</t>
  </si>
  <si>
    <t>AV MANOEL DA NOBREGA 350 CONJUNTO 05 SALA 02</t>
  </si>
  <si>
    <t>0421-7</t>
  </si>
  <si>
    <t>MONGERAL AEGON FUNDO DE PENSAO</t>
  </si>
  <si>
    <t>07.146.074/0001-80</t>
  </si>
  <si>
    <t>TR BELAS ARTES 15 7 ANDAR - PARTE</t>
  </si>
  <si>
    <t>20.060-000</t>
  </si>
  <si>
    <t>WWW.MONGERAL.COM.BR</t>
  </si>
  <si>
    <t>0381-1</t>
  </si>
  <si>
    <t>MSD PREV - SOCIEDADE DE PREVIDENCIA PRIVADA</t>
  </si>
  <si>
    <t>02.726.871/0001-12</t>
  </si>
  <si>
    <t>AV DR CHUCRI ZAIDAN</t>
  </si>
  <si>
    <t>04.583-110</t>
  </si>
  <si>
    <t>MSDPREV.COM.BR</t>
  </si>
  <si>
    <t>0148-2</t>
  </si>
  <si>
    <t>MULTIBRA FUNDO DE PENSAO</t>
  </si>
  <si>
    <t>30.459.788/0001-60</t>
  </si>
  <si>
    <t>AV BRIG FARIA LIMA, 3064, 2 ANDAR</t>
  </si>
  <si>
    <t>01.452-000</t>
  </si>
  <si>
    <t>0077-5</t>
  </si>
  <si>
    <t>MULTIBRA INSTITUIDOR - FUNDO MULTIPLO</t>
  </si>
  <si>
    <t>60.901.436/0001-83</t>
  </si>
  <si>
    <t>AV BRIGADEIRO FARIA LIMA 3064 2. ANDAR</t>
  </si>
  <si>
    <t>01.451-000</t>
  </si>
  <si>
    <t>0471-1</t>
  </si>
  <si>
    <t>MULTICOOP FUNDO DE PENSAO MULTIPATROCINADO</t>
  </si>
  <si>
    <t>17.480.374/0001-54</t>
  </si>
  <si>
    <t>ALAMEDA MINISTRO ROCHA AZEVEDO</t>
  </si>
  <si>
    <t>01.410-901</t>
  </si>
  <si>
    <t>WWW.PORTALPREV.COM.BR/UNIMED</t>
  </si>
  <si>
    <t>0385-6</t>
  </si>
  <si>
    <t>MULTIPARANA SOCIEDADE DE PREVIDENCIA PRIVADA MULTIPATROCINADA DO PARANA</t>
  </si>
  <si>
    <t>MULTIPARANA</t>
  </si>
  <si>
    <t>02.863.820/0001-32</t>
  </si>
  <si>
    <t>0382-5</t>
  </si>
  <si>
    <t>MULTIPENSIONS BRADESCO - FUNDO MULTIPATROCINADO DE PREVIDENCIA PRIVADA</t>
  </si>
  <si>
    <t>02.866.728/0001-26</t>
  </si>
  <si>
    <t>R DEPUTADO EMILIO CARLOS 970</t>
  </si>
  <si>
    <t>06.028-010</t>
  </si>
  <si>
    <t>WWW.BRADESCOPREVIDENCIA.COM.BR/MULTIPENSIONS/</t>
  </si>
  <si>
    <t>0282-3</t>
  </si>
  <si>
    <t>MULTIPLA - MULTIEMPRESAS DE PREVIDENCIA COMPLEMENTAR</t>
  </si>
  <si>
    <t>71.734.842/0001-15</t>
  </si>
  <si>
    <t>AVENIDA ENGENHEIRO ARMANDO ARRUDA 707, 14º ANDAR, LADO LARANJA</t>
  </si>
  <si>
    <t>04.308-001</t>
  </si>
  <si>
    <t>MULTIPLAPREV.COM.BR</t>
  </si>
  <si>
    <t>0225-8</t>
  </si>
  <si>
    <t>MULTIPREV FUNDO MULTIPLO DE PENSAO</t>
  </si>
  <si>
    <t>67.846.188/0001-64</t>
  </si>
  <si>
    <t>RUA JOSE VERSOLATO, 111, TORRE B, 9º ANDAR, CONJUNTO 921, PARTE 1</t>
  </si>
  <si>
    <t>09.750-730</t>
  </si>
  <si>
    <t>HTTP://WWW2.METLIFE.COM.BR/PARAEMPRESAS/PREVIDENCIACOMPLEMENTAR/DEFAULT.ASPX</t>
  </si>
  <si>
    <t>0465-2</t>
  </si>
  <si>
    <t>MUTUOPREV - ENTIDADE DE PREVIDENCIA COMPLEMENTAR</t>
  </si>
  <si>
    <t>12.905.021/0001-35</t>
  </si>
  <si>
    <t>RUA LIBERO BADARO</t>
  </si>
  <si>
    <t>01.009-000</t>
  </si>
  <si>
    <t>WWW.MUTUOPREV.COM.BR</t>
  </si>
  <si>
    <t>0286-8</t>
  </si>
  <si>
    <t>NALCOPREV-SOCIEDADE PREVIDENCIARIA</t>
  </si>
  <si>
    <t>NALCOPREV</t>
  </si>
  <si>
    <t>96.538.012/0001-43</t>
  </si>
  <si>
    <t>AV NACOES UNIDAS 17891 6 ANDAR</t>
  </si>
  <si>
    <t>04.795-100</t>
  </si>
  <si>
    <t>0483-1</t>
  </si>
  <si>
    <t>NEOS PREVIDENCIA COMPLEMENTAR</t>
  </si>
  <si>
    <t>32.143.339/0001-33</t>
  </si>
  <si>
    <t>NORMAL - EM INCORPORAÇÃO / INCORPORADORA</t>
  </si>
  <si>
    <t>AV. TANCREDO NEVES, 450</t>
  </si>
  <si>
    <t>0333-5</t>
  </si>
  <si>
    <t>NAO INFORMADO</t>
  </si>
  <si>
    <t>NOROESTE</t>
  </si>
  <si>
    <t>01.231-452</t>
  </si>
  <si>
    <t>0168-8</t>
  </si>
  <si>
    <t>NUCLEOS INSTITUTO DE SEGURIDADE SOCIAL</t>
  </si>
  <si>
    <t>30.022.727/0001-30</t>
  </si>
  <si>
    <t>AV. REPÚBLICA DO CHILE, 230 - 15º ANDAR</t>
  </si>
  <si>
    <t>20.031-919</t>
  </si>
  <si>
    <t>www.nucleos.com.br</t>
  </si>
  <si>
    <t>0440-9</t>
  </si>
  <si>
    <t>FUNDO DE PENSAO MULTIPATROCINADO DA ORDEM DOS ADVOGADOS DO BRASIL, SECCIONAL DE GOIAS E DA CASAG - CAIXA DE ASSISTENCIA DOS ADVOGADOS DE GOIAS</t>
  </si>
  <si>
    <t>01.715.394/0001-27</t>
  </si>
  <si>
    <t>AV OLINDA N 960 TORRE I SALAS 1406 A 1412</t>
  </si>
  <si>
    <t>74.884-120</t>
  </si>
  <si>
    <t>WWW.OABPREVGO.ORG.BR</t>
  </si>
  <si>
    <t>0428-2</t>
  </si>
  <si>
    <t>FUNDO DE PENSAO MULTIPATROCINADO DA ORDEM DOS ADVOGADOS DO BRASIL - SECCIONAL DE MINAS GERAIS</t>
  </si>
  <si>
    <t>03.313.643/0001-83</t>
  </si>
  <si>
    <t>RUA FERNANDES TOURINHO,</t>
  </si>
  <si>
    <t>30.112-000</t>
  </si>
  <si>
    <t>WWW.OABPREV.COM.BR</t>
  </si>
  <si>
    <t>0450-1</t>
  </si>
  <si>
    <t>FUNDO DE PENSAO MULTIPATROCINADO DA ORDEM DOS ADVOGADOS DO BRASIL - SECCIONAL DA PARAIBA - OABPREV-NORDESTE</t>
  </si>
  <si>
    <t>09.011.460/0001-90</t>
  </si>
  <si>
    <t>RUA RODRIGUES DE AQUINO, N° 37, TÉRREO, CENTRO</t>
  </si>
  <si>
    <t>58.013-030</t>
  </si>
  <si>
    <t>oabprevnordeste.org.br</t>
  </si>
  <si>
    <t>0446-1</t>
  </si>
  <si>
    <t>FUNDO DE PENSAO MULTIPATROCINADO DA ORDEM DOS ADVOGADOS DO BRASIL SECAO DO PARANA E DA CAIXA DE ASSISTENCIA DOS ADVOGADOS DO PARANA</t>
  </si>
  <si>
    <t>00.889.819/0001-51</t>
  </si>
  <si>
    <t>RUA CANDIDO LOPES</t>
  </si>
  <si>
    <t>80.020-060</t>
  </si>
  <si>
    <t>WWW.OABPREVPR.ORG.BR</t>
  </si>
  <si>
    <t>0447-4</t>
  </si>
  <si>
    <t>FUNDO DE PENSAO MULTIPATROCINADO DA ORDEM DOS ADVOGADOS DO BRASIL-SECAO DO RIO DE JANEIRO</t>
  </si>
  <si>
    <t>01.727.770/0001-01</t>
  </si>
  <si>
    <t>AV BEIRA MAR 200 - 7 ANDAR</t>
  </si>
  <si>
    <t>20.021-060</t>
  </si>
  <si>
    <t>www.oabprev-rj.com.br</t>
  </si>
  <si>
    <t>0441-2</t>
  </si>
  <si>
    <t>OABPREV-RS - FUNDO DE PENSAO MULTIPATROCINADO DA ORDEM DOS ADVOGADOS DO BRASIL, SECCIONAL DO RIO GRANDE DO SUL</t>
  </si>
  <si>
    <t>01.182.491/0001-00</t>
  </si>
  <si>
    <t>RUA WASHINGTON LUIZ,1110/ 3º ANDAR</t>
  </si>
  <si>
    <t>90.010-460</t>
  </si>
  <si>
    <t>WWW.OABPREV-RS.ORG.BR</t>
  </si>
  <si>
    <t>0423-4</t>
  </si>
  <si>
    <t>86.897.105/0001-00</t>
  </si>
  <si>
    <t>AV HERCÍLIO LUZ</t>
  </si>
  <si>
    <t>WWW.OABPREV-SC.ORG.BR</t>
  </si>
  <si>
    <t>0436-8</t>
  </si>
  <si>
    <t>FUNDO DE PENSAO MULTIPATROCINADO DA SEC. DE SP DA OAB E DA CAASP - CX. DE ASSIST. DOS ADV. DE SP - OABPREV - SP</t>
  </si>
  <si>
    <t>07.887.827/0001-08</t>
  </si>
  <si>
    <t>RUA DA GLÓRIA</t>
  </si>
  <si>
    <t>01.510-000</t>
  </si>
  <si>
    <t>WWW.OABPREV-SP.ORG.BR</t>
  </si>
  <si>
    <t>0328-1</t>
  </si>
  <si>
    <t>OESPREV SOCIEDADE DE PREVIDENCIA PRIVADA</t>
  </si>
  <si>
    <t>OESPREV</t>
  </si>
  <si>
    <t>00.768.874/0001-93</t>
  </si>
  <si>
    <t>AV ENG CAETANO ALVARES                  55    2 ANDA</t>
  </si>
  <si>
    <t>02.598-900</t>
  </si>
  <si>
    <t>0214-1</t>
  </si>
  <si>
    <t>ORIUS ASSOCIACAO ORION DE SEGURIDADE SOCIAL</t>
  </si>
  <si>
    <t>51.953.677/0001-85</t>
  </si>
  <si>
    <t>ROD  PRESIDENTE DUTRA                   KM 135,1</t>
  </si>
  <si>
    <t>12.201-970</t>
  </si>
  <si>
    <t>0359-2</t>
  </si>
  <si>
    <t>P&amp;G PREV - SOCIEDADE DE PREVIDENCIA PRIVADA</t>
  </si>
  <si>
    <t>01.680.352/0001-06</t>
  </si>
  <si>
    <t>AV. DOUTOR CHUCRI ZAIDAN, 246-96 -27 ANDAR - SALA A</t>
  </si>
  <si>
    <t>www.portalprev.com.br/pgprev</t>
  </si>
  <si>
    <t>0226-1</t>
  </si>
  <si>
    <t>INSTITUTO SEG SOC BCO DES PR PARSE LIQUID EXTRAJUDICIAL</t>
  </si>
  <si>
    <t>PARSE</t>
  </si>
  <si>
    <t>76.535.186/0001-45</t>
  </si>
  <si>
    <t>AV. SETE DE SETEMBRO, 4476 -11 ANDAR CJ. 1101/1103</t>
  </si>
  <si>
    <t>80.250-210</t>
  </si>
  <si>
    <t>0323-2</t>
  </si>
  <si>
    <t>SOCIEDADE PREVIDENCIARIA PEIXOTO DE CASTRO</t>
  </si>
  <si>
    <t>PEIXOTO</t>
  </si>
  <si>
    <t>00.701.758/0001-57</t>
  </si>
  <si>
    <t>AV BRASIL 3141 PARTE</t>
  </si>
  <si>
    <t>20.930-040</t>
  </si>
  <si>
    <t>0064-1</t>
  </si>
  <si>
    <t>FUNDACAO PENA BRANCA DE SEGURIDADE SOCIAL</t>
  </si>
  <si>
    <t>PENA BRANCA</t>
  </si>
  <si>
    <t>91.376.509/0001-99</t>
  </si>
  <si>
    <t>0065-5</t>
  </si>
  <si>
    <t>FUNDACAO PETROBRAS DE SEGURIDADE SOCIAL PETROS</t>
  </si>
  <si>
    <t>34.053.942/0001-50</t>
  </si>
  <si>
    <t>RUA ACRE</t>
  </si>
  <si>
    <t>20.081-000</t>
  </si>
  <si>
    <t>WWW.PETROS.COM.BR</t>
  </si>
  <si>
    <t>0394-5</t>
  </si>
  <si>
    <t>PFIZER PREV - SOCIEDADE DE PREVIDENCIA PRIVADA</t>
  </si>
  <si>
    <t>03.361.090/0001-34</t>
  </si>
  <si>
    <t>RUA ALEXANDRE DUMAS</t>
  </si>
  <si>
    <t>04.717-904</t>
  </si>
  <si>
    <t>WWW.PFIZERPREV.COM.BR</t>
  </si>
  <si>
    <t>0387-3</t>
  </si>
  <si>
    <t>PHILIP MORRIS PREV - SOCIEDADE DE PREVIDENCIA PRIVADA</t>
  </si>
  <si>
    <t>PHILIP MORRIS</t>
  </si>
  <si>
    <t>02.935.801/0001-74</t>
  </si>
  <si>
    <t>AV. PRESIDENTE KENNEDY 2511 2 ANDAR</t>
  </si>
  <si>
    <t>0066-9</t>
  </si>
  <si>
    <t>PINUSPREV SOCIEDADE DE PREVIDENCIA PRIVADA</t>
  </si>
  <si>
    <t>PINUSPREV</t>
  </si>
  <si>
    <t>58.724.808/0001-00</t>
  </si>
  <si>
    <t>0408-7</t>
  </si>
  <si>
    <t>PLANEJAR - SOCIEDADE DE PREVIDENCIA COMPLEMENTAR</t>
  </si>
  <si>
    <t>05.209.844/0001-60</t>
  </si>
  <si>
    <t>AVENIDA DAS NAÇÕES UNIDAS, 14401 - CONJUNTO PARQUE DA CIDADE - EDIF. SUCUPIRA</t>
  </si>
  <si>
    <t>WWW.PORTALPREV.COM.BR/PLANEJAR/PLANEJAR</t>
  </si>
  <si>
    <t>0296-1</t>
  </si>
  <si>
    <t>PLPREV SOCIEDADE PREVIDENCIARIA</t>
  </si>
  <si>
    <t>PLPREV</t>
  </si>
  <si>
    <t>61.586.384/0001-60</t>
  </si>
  <si>
    <t>AVENIDA TENENTE MARQUES, 1112</t>
  </si>
  <si>
    <t>07.770-000</t>
  </si>
  <si>
    <t>CAJAMAR</t>
  </si>
  <si>
    <t>0491-6</t>
  </si>
  <si>
    <t>FUNDAÇÃO DE PREVIDÊNCIA COMPLEMENTAR DO MUNICÍPIO DE PORTO ALEGRE</t>
  </si>
  <si>
    <t>POAPREV</t>
  </si>
  <si>
    <t>AUTORIZADA - AGUARDANDO INÍCIO DE FUNCIONAMENTO</t>
  </si>
  <si>
    <t>AUTORIZADA</t>
  </si>
  <si>
    <t>PRAÇA MONTEVIDEO</t>
  </si>
  <si>
    <t>90.010-170</t>
  </si>
  <si>
    <t>0279-6</t>
  </si>
  <si>
    <t>PORTOPREV - PORTO SEGURO PREVIDENCIA COMPLEMENTAR</t>
  </si>
  <si>
    <t>00.107.852/0001-82</t>
  </si>
  <si>
    <t>AL RIBEIRO DA SILVA, 275</t>
  </si>
  <si>
    <t>01.217-011</t>
  </si>
  <si>
    <t>WWW.PORTOPREV.ORG.BR</t>
  </si>
  <si>
    <t>0068-6</t>
  </si>
  <si>
    <t>PORTUS INSTITUTO DE SEGURIDADE SOCIAL</t>
  </si>
  <si>
    <t>29.994.266/0001-89</t>
  </si>
  <si>
    <t>R SAO BENTO</t>
  </si>
  <si>
    <t>20.090-010</t>
  </si>
  <si>
    <t>WWW.PORTUSINSTITUTO.COM.BR</t>
  </si>
  <si>
    <t>0069-1</t>
  </si>
  <si>
    <t>POSTALIS INSTITUTO DE PREVIDENCIA COMPLEMENTAR</t>
  </si>
  <si>
    <t>00.627.638/0001-57</t>
  </si>
  <si>
    <t>SCN, QUADRA 05, BLOCO A, TORRE SUL, SALA 401</t>
  </si>
  <si>
    <t>WWW.POSTALIS.COM.BR</t>
  </si>
  <si>
    <t>0067-2</t>
  </si>
  <si>
    <t>PREVIDENCIA PRIVADA POTIGUAR-POTIPREV</t>
  </si>
  <si>
    <t>POTIPREV</t>
  </si>
  <si>
    <t>12.640.827/0001-49</t>
  </si>
  <si>
    <t>0388-7</t>
  </si>
  <si>
    <t>POUPREV - FUNDACAO DE SEGURIDADE SOCIAL</t>
  </si>
  <si>
    <t>02.982.157/0001-95</t>
  </si>
  <si>
    <t>AV. DUQUE DE CAXIAS S/N SETOR MILITAR URBANO SMU SALA T21</t>
  </si>
  <si>
    <t>70.630-902</t>
  </si>
  <si>
    <t>WWW.POUPREV.COM.BR</t>
  </si>
  <si>
    <t>0070-1</t>
  </si>
  <si>
    <t>CAIXA DE PREVIDENCIA DOS FUNCIONARIOS DO BANCO BEG</t>
  </si>
  <si>
    <t>01.555.754/0001-70</t>
  </si>
  <si>
    <t>AV. REPÚBLICA DO LÍBANO, QD. D-1 LT. 06/08,Nº 1.551, SALA-602</t>
  </si>
  <si>
    <t>74.125-125</t>
  </si>
  <si>
    <t>HTTP://WWW.PREBEG.ORG.BR/</t>
  </si>
  <si>
    <t>0071-3</t>
  </si>
  <si>
    <t>PRECE - PREVIDENCIA COMPLEMENTAR</t>
  </si>
  <si>
    <t>30.030.696/0001-60</t>
  </si>
  <si>
    <t>RUA PREFEITO OLÍMPIO DE MELO Nº 1676</t>
  </si>
  <si>
    <t>20.930-005</t>
  </si>
  <si>
    <t>WWW.PRECE.COM.BR</t>
  </si>
  <si>
    <t>0272-1</t>
  </si>
  <si>
    <t>PREV PEPSICO SOCIEDADE PREVIDENCIARIA</t>
  </si>
  <si>
    <t>00.098.693/0001-05</t>
  </si>
  <si>
    <t>AV. PRES. JUSCELINO KUBITSCHEK</t>
  </si>
  <si>
    <t>04.543-000</t>
  </si>
  <si>
    <t>WWW.PREVPEPSICO.COM.BR</t>
  </si>
  <si>
    <t>0173-2</t>
  </si>
  <si>
    <t>BEP-CAIXA DE PREVIDENCIA SOCIAL</t>
  </si>
  <si>
    <t>07.697.683/0001-27</t>
  </si>
  <si>
    <t>RUA SENADOR TEODORO PACHECO, 1179, 2º ANDAR, ED. DOM AVELAR, SALAS 205 E 206</t>
  </si>
  <si>
    <t>64.001-060</t>
  </si>
  <si>
    <t>WWW.PREVBEP.COM</t>
  </si>
  <si>
    <t>0311-2</t>
  </si>
  <si>
    <t>PREVCAPCO SOCIEDADE PREVIDENCIARIA</t>
  </si>
  <si>
    <t>PREVCAPCO</t>
  </si>
  <si>
    <t>00.461.729/0001-65</t>
  </si>
  <si>
    <t>0169-1</t>
  </si>
  <si>
    <t>PREVCHEVRON SOCIEDADE PREVIDENCIARIA</t>
  </si>
  <si>
    <t>65.719.213/0001-13</t>
  </si>
  <si>
    <t>NORMAL - EM INCORPORAÇÃO / INCORPORADA</t>
  </si>
  <si>
    <t>AV AIRTON SENNA DA SILVA 2500</t>
  </si>
  <si>
    <t>09.380-440</t>
  </si>
  <si>
    <t>WWW.PORTALPREV.COM.BR/PREVCHEVRON</t>
  </si>
  <si>
    <t>0481-3</t>
  </si>
  <si>
    <t>FUNDACAO DE PREVIDENCIA COMPLEMENTAR DO BRASIL CENTRAL - PREVCOM BRC</t>
  </si>
  <si>
    <t>26.850.496/0001-86</t>
  </si>
  <si>
    <t>AVENIDA PRIMEIRA RADIAL</t>
  </si>
  <si>
    <t>74.820-300</t>
  </si>
  <si>
    <t>HTTP://WWW.PREVCOM-BRC.COM.BR/</t>
  </si>
  <si>
    <t>0476-9</t>
  </si>
  <si>
    <t>FUNDACAO DE PREVIDENCIA COMPLEMENTAR DO ESTADO DE MINAS GERAIS - PREVCOM-MG</t>
  </si>
  <si>
    <t>21.275.737/0001-97</t>
  </si>
  <si>
    <t>RUA RIO GRANDE DO NORTE, 867 SALA 601</t>
  </si>
  <si>
    <t>30.130-135</t>
  </si>
  <si>
    <t>WWW.PREVCOMMG.COM.BR</t>
  </si>
  <si>
    <t>0414-5</t>
  </si>
  <si>
    <t>PREVCOOP PREVIDENCIA COMPLEMENTAR</t>
  </si>
  <si>
    <t>05.508.737/0001-33</t>
  </si>
  <si>
    <t>0170-1</t>
  </si>
  <si>
    <t>PREVCUMMINS SOCIEDADE DE PREVIDENCIA PRIVADA</t>
  </si>
  <si>
    <t>54.788.948/0001-82</t>
  </si>
  <si>
    <t>RUA  JATI 310</t>
  </si>
  <si>
    <t>07.180-900</t>
  </si>
  <si>
    <t>WWW.PREVCUMMINS.COM.BR</t>
  </si>
  <si>
    <t>0171-5</t>
  </si>
  <si>
    <t>SOCIEDADE DE PREV. COMPLEMENTAR DA DATAPREV - PREVDATA</t>
  </si>
  <si>
    <t>30.258.057/0001-56</t>
  </si>
  <si>
    <t>AV RIO BRANCO 108 13 ANDAR</t>
  </si>
  <si>
    <t>20.040-001</t>
  </si>
  <si>
    <t>WWW.PREVDATA.ORG.BR</t>
  </si>
  <si>
    <t>0266-2</t>
  </si>
  <si>
    <t>PREVDEUTSCHE FUNDO MULTIPLO DE PREVIDENCIA PRIVADA</t>
  </si>
  <si>
    <t>PREVDEUTSCHE</t>
  </si>
  <si>
    <t>69.094.670/0001-10</t>
  </si>
  <si>
    <t>0172-9</t>
  </si>
  <si>
    <t>PREVDOW SOCIEDADE DE PREVIDENCIA PRIVADA</t>
  </si>
  <si>
    <t>62.282.017/0001-36</t>
  </si>
  <si>
    <t>AVENIDA DAS NAÇÕES UNIDAS</t>
  </si>
  <si>
    <t>04.795-000</t>
  </si>
  <si>
    <t>WWW.PREVDOW.COM.BR</t>
  </si>
  <si>
    <t>0174-6</t>
  </si>
  <si>
    <t>SOCIEDADE PREVIDENCIARIA 3M PREVEME</t>
  </si>
  <si>
    <t>51.919.447/0001-08</t>
  </si>
  <si>
    <t>ROD ANHANGUERA 110 KM EDIFICIO 23</t>
  </si>
  <si>
    <t>13.176-102</t>
  </si>
  <si>
    <t>SUMARE</t>
  </si>
  <si>
    <t>WWW.PREVEME.COM.BR</t>
  </si>
  <si>
    <t>0460-4</t>
  </si>
  <si>
    <t>SOCIEDADE PREVIDENCIARIA 3M - PREVEME II</t>
  </si>
  <si>
    <t>11.048.745/0001-47</t>
  </si>
  <si>
    <t>RODOVIA ANHANGUERA, KM 110, EDIFÍCIO  24, SALA 02</t>
  </si>
  <si>
    <t>13.181-900</t>
  </si>
  <si>
    <t>0175-1</t>
  </si>
  <si>
    <t>SOCIEDADE DE PREVIDENCIA PRIVADA PREVER HAAS</t>
  </si>
  <si>
    <t>PREVER HAAS</t>
  </si>
  <si>
    <t>57.387.623/0001-86</t>
  </si>
  <si>
    <t>AV. DAS NAÇÕES UNIDAS, 14.171 - DIAMOND TOWER - 5º ANDAR</t>
  </si>
  <si>
    <t>0250-8</t>
  </si>
  <si>
    <t>PREVEREADY SOCIEDADE DE PREVIDENCIA PRIVADA</t>
  </si>
  <si>
    <t>PREVEREADY</t>
  </si>
  <si>
    <t>69.275.055/0001-00</t>
  </si>
  <si>
    <t>0475-5</t>
  </si>
  <si>
    <t>FUNDACAO DE PREVIDENCIA COMPLEMENTAR DO ESTADO DO ESPIRITO SANTO - PREVES</t>
  </si>
  <si>
    <t>19.473.043/0001-12</t>
  </si>
  <si>
    <t>RUA MARÍLIA DE REZENDE SCARTON COUTINHO</t>
  </si>
  <si>
    <t>29.050-410</t>
  </si>
  <si>
    <t>WWW.PREVES.ES.GOV.BR</t>
  </si>
  <si>
    <t>0240-5</t>
  </si>
  <si>
    <t>COMPANHIA BRASILEIRA DE ESTIRENO</t>
  </si>
  <si>
    <t>PREVESTIRENO</t>
  </si>
  <si>
    <t>61.079.232/0001-71</t>
  </si>
  <si>
    <t>0072-7</t>
  </si>
  <si>
    <t>PREVHAB PREVIDENCIA COMPLEMENTAR</t>
  </si>
  <si>
    <t>42.174.631/0001-77</t>
  </si>
  <si>
    <t>RUA DA GLÓRIA, 306 - 10º E 11º ANDARES</t>
  </si>
  <si>
    <t>20.241-180</t>
  </si>
  <si>
    <t>WWW.PREVHAB.COM.BR</t>
  </si>
  <si>
    <t>0227-5</t>
  </si>
  <si>
    <t>PREVHENKEL SOCIEDADE DE PREVIDENCIA PRIVADA</t>
  </si>
  <si>
    <t>PREVHENKEL</t>
  </si>
  <si>
    <t>58.069.485/0001-50</t>
  </si>
  <si>
    <t>0320-1</t>
  </si>
  <si>
    <t>FUNDACAO FIERN DE PREVIDENCIA PRIVADA</t>
  </si>
  <si>
    <t>00.506.457/0001-72</t>
  </si>
  <si>
    <t>AV SENADOR SALGADO FILHO 2860</t>
  </si>
  <si>
    <t>59.056-000</t>
  </si>
  <si>
    <t>WWW.FIERN.ORG.BR</t>
  </si>
  <si>
    <t>0419-3</t>
  </si>
  <si>
    <t>PREVI CIBA - SOCIEDADE DE PREVIDENCIA PRIVADA</t>
  </si>
  <si>
    <t>PREVI CIBA</t>
  </si>
  <si>
    <t>06.916.465/0001-73</t>
  </si>
  <si>
    <t>AV. ÂNGELO DEMARCHI, 123, PRÉDIO ¿ C 110 ¿ 1ª ANDAR (REMETENTE ¿ PRESIDÊNCIA DA BASF)</t>
  </si>
  <si>
    <t>0184-9</t>
  </si>
  <si>
    <t>PREVI GILLETTE SOCIEDADE DE PREVIDENCIA PRIVADA</t>
  </si>
  <si>
    <t>PREVI GILLETTE</t>
  </si>
  <si>
    <t>32.243.685/0001-93</t>
  </si>
  <si>
    <t>PRAIA DO BOTAFOGO,300 1º ANDAR PARTE</t>
  </si>
  <si>
    <t>22.259-800</t>
  </si>
  <si>
    <t>0224-4</t>
  </si>
  <si>
    <t>PREVI INCEPA SOCIEDADE DE PREVIDENCIA PRIVADA</t>
  </si>
  <si>
    <t>PREVI INCEPA</t>
  </si>
  <si>
    <t>40.446.114/0001-84</t>
  </si>
  <si>
    <t>AV PADRE NATAL PIGATO 974</t>
  </si>
  <si>
    <t>83.607-240</t>
  </si>
  <si>
    <t>CAMPO LARGO</t>
  </si>
  <si>
    <t>0181-8</t>
  </si>
  <si>
    <t>PREVI NOVARTIS SOCIEDADE DE PREVIDENCIA PRIVADA</t>
  </si>
  <si>
    <t>59.091.736/0001-65</t>
  </si>
  <si>
    <t>AV PROF.VICENTE RAO , 90 PREDIO 121 SALA 3415</t>
  </si>
  <si>
    <t>04.636-000</t>
  </si>
  <si>
    <t>WWW.PREVINOVARTIS.COM.BR</t>
  </si>
  <si>
    <t>0178-1</t>
  </si>
  <si>
    <t>CAIXA DE PREVIDENCIA DOS FUNCS DO BANCO DO BRASIL</t>
  </si>
  <si>
    <t>33.754.482/0001-24</t>
  </si>
  <si>
    <t>PRAIA DE BOTAFOGO 501, 3º E 4º ANDARES</t>
  </si>
  <si>
    <t>22.250-040</t>
  </si>
  <si>
    <t>www.previ.com.br</t>
  </si>
  <si>
    <t>0395-9</t>
  </si>
  <si>
    <t>PREVI/CIBA</t>
  </si>
  <si>
    <t>0177-7</t>
  </si>
  <si>
    <t>PREVIARMCO SOCIEDADE PREVIDENCIARIA</t>
  </si>
  <si>
    <t>PREVIARMCO</t>
  </si>
  <si>
    <t>49.920.341/0001-74</t>
  </si>
  <si>
    <t>AV DR FRANCISCO MESQUITA 1575</t>
  </si>
  <si>
    <t>03.153-002</t>
  </si>
  <si>
    <t>0106-4</t>
  </si>
  <si>
    <t>PREVIDENCIA PRIVADA PARAIBAN</t>
  </si>
  <si>
    <t>PREVIBAN</t>
  </si>
  <si>
    <t>08.606.865/0001-08</t>
  </si>
  <si>
    <t>AV EPITACIO PESSOA 1250 SALA 213</t>
  </si>
  <si>
    <t>58.040-000</t>
  </si>
  <si>
    <t>0179-4</t>
  </si>
  <si>
    <t>CAIXA PREV DOS F DO S.BANERJ PREVI BANERJ-LIQ EXTRJUDIC</t>
  </si>
  <si>
    <t>34.054.320/0001-46</t>
  </si>
  <si>
    <t>AVENIDA TREZE DE MAIO, Nº 47 - 6º ANDAR - SALA 606</t>
  </si>
  <si>
    <t>20.031-921</t>
  </si>
  <si>
    <t>www.previbanerj.com.br</t>
  </si>
  <si>
    <t>0073-1</t>
  </si>
  <si>
    <t>PREVIBAYER SOCIEDADE DE PREVIDENCIA PRIVADA</t>
  </si>
  <si>
    <t>52.041.084/0001-05</t>
  </si>
  <si>
    <t>R DOMINGOS JORGE 1000 SALA 900</t>
  </si>
  <si>
    <t>WWW.PREVIBAYER.COM.BR</t>
  </si>
  <si>
    <t>0280-6</t>
  </si>
  <si>
    <t>BENTONIT UNIAO NORDESTE INDUSTRIA E COMERCIO LTDA</t>
  </si>
  <si>
    <t>PREVIBENTONIT</t>
  </si>
  <si>
    <t>08.811.119/0002-37</t>
  </si>
  <si>
    <t>INDAIATUBA</t>
  </si>
  <si>
    <t>0074-4</t>
  </si>
  <si>
    <t>PREVIBOSCH SOCIEDADE DE PREVIDENCIA PRIVADA</t>
  </si>
  <si>
    <t>54.155.007/0001-01</t>
  </si>
  <si>
    <t>VIA ANHANGEURA, KM 98</t>
  </si>
  <si>
    <t>WWW.BOSCH.COM.BR</t>
  </si>
  <si>
    <t>0277-9</t>
  </si>
  <si>
    <t>PREVICAR SOCIEDADE DE PREVIDENCIA PRIVADA</t>
  </si>
  <si>
    <t>PREVICAR</t>
  </si>
  <si>
    <t>73.902.926/0001-46</t>
  </si>
  <si>
    <t>AV AMELIA LATORRE 01 SALA 11</t>
  </si>
  <si>
    <t>13.211-000</t>
  </si>
  <si>
    <t>JUNDIAI</t>
  </si>
  <si>
    <t>0180-4</t>
  </si>
  <si>
    <t>PREVICAT -SOCIEDADE PREVIDENCIARIA CATERPILLAR</t>
  </si>
  <si>
    <t>59.586.230/0001-27</t>
  </si>
  <si>
    <t>RODOVIA LUIZ DE QUEIROZ, KM-157 S/N - PRÉDIO A - SALA A</t>
  </si>
  <si>
    <t>13.420-900</t>
  </si>
  <si>
    <t>PIRACICABA</t>
  </si>
  <si>
    <t>0355-8</t>
  </si>
  <si>
    <t>PREVICEL - PREVIDENCIA PRIVADA DA CELEPAR</t>
  </si>
  <si>
    <t>01.614.904/0001-70</t>
  </si>
  <si>
    <t>RUA MATEUS LEME 1561 - TERREO</t>
  </si>
  <si>
    <t>80.520-174</t>
  </si>
  <si>
    <t>HTTP://WWW.PREVICEL.ORG.BR</t>
  </si>
  <si>
    <t>0351-3</t>
  </si>
  <si>
    <t>PREVI-CLARIANT</t>
  </si>
  <si>
    <t>01.422.204/0001-83</t>
  </si>
  <si>
    <t>0217-2</t>
  </si>
  <si>
    <t>PREVICOKE-SOCIEDADE DE PREVIDENCIA PRIVADA</t>
  </si>
  <si>
    <t>32.210.759/0001-95</t>
  </si>
  <si>
    <t>PRAIA DE BOTAFOGO 374 - 10º ANDAR</t>
  </si>
  <si>
    <t>WWW.PREVICOKE.COM</t>
  </si>
  <si>
    <t>0356-1</t>
  </si>
  <si>
    <t>PREVIDA SOCIEDADE DE PREVIDENCIA PRIVADA</t>
  </si>
  <si>
    <t>59.283.051/0001-10</t>
  </si>
  <si>
    <t>AV PAULISTA 1274 3   ANDAR</t>
  </si>
  <si>
    <t>01.310-925</t>
  </si>
  <si>
    <t>0103-3</t>
  </si>
  <si>
    <t>PREVIDENCIA USIMINAS</t>
  </si>
  <si>
    <t>16.619.488/0001-70</t>
  </si>
  <si>
    <t>AV. CONTORNO</t>
  </si>
  <si>
    <t>WWW.PREVIDENCIAUSIMINAS.COM</t>
  </si>
  <si>
    <t>0459-4</t>
  </si>
  <si>
    <t>PREVIDEXXONMOBIL - SOCIEDADE DE PREVIDENCIA COMPLEMENTAR</t>
  </si>
  <si>
    <t>10.535.934/0001-81</t>
  </si>
  <si>
    <t>COMENDADOR ARAUJO Nº 499, 4º ANDAR, CONJ. 401 A 408</t>
  </si>
  <si>
    <t>80.420-000</t>
  </si>
  <si>
    <t>HTTPS://WWW.PORTAL-HRO.COM.BR/PORTAL/SITE/EXXONMOBIL/HOME.ASPX</t>
  </si>
  <si>
    <t>0135-9</t>
  </si>
  <si>
    <t>PREVI-ERICSSON-SOCIEDADE DE PREVIDENCIA PRIVADA</t>
  </si>
  <si>
    <t>67.142.521/0001-54</t>
  </si>
  <si>
    <t>AV. NICOLAS BOER</t>
  </si>
  <si>
    <t>01.140-060</t>
  </si>
  <si>
    <t>WWW.PREVIERICSSON.COM.BR</t>
  </si>
  <si>
    <t>0183-5</t>
  </si>
  <si>
    <t>PREVIFF SOCIEDADE DE PREVIDENCIA PRIVADA</t>
  </si>
  <si>
    <t>PREVIFF</t>
  </si>
  <si>
    <t>32.316.994/0001-46</t>
  </si>
  <si>
    <t>AV BRASIL 22351</t>
  </si>
  <si>
    <t>21.670-000</t>
  </si>
  <si>
    <t>0409-1</t>
  </si>
  <si>
    <t>PREVIG - SOCIEDADE DE PREVIDENCIA COMPLEMENTAR</t>
  </si>
  <si>
    <t>05.341.008/0001-35</t>
  </si>
  <si>
    <t>RUA EMILIO BLUM</t>
  </si>
  <si>
    <t>88.020-010</t>
  </si>
  <si>
    <t>WWW.PREVIG.ORG.BR</t>
  </si>
  <si>
    <t>0185-2</t>
  </si>
  <si>
    <t>PREVI-GM SOCIEDADE DE PREVIDENCIA PRIVADA</t>
  </si>
  <si>
    <t>53.710.968/0001-78</t>
  </si>
  <si>
    <t>AV GOIAS</t>
  </si>
  <si>
    <t>09.550-900</t>
  </si>
  <si>
    <t>SAO CAETANO DO SUL</t>
  </si>
  <si>
    <t>HTTPS://PREVIGM.PARTICIPANTE.COM.BR</t>
  </si>
  <si>
    <t>0383-9</t>
  </si>
  <si>
    <t>PREVIHONDA - ENTIDADE DE PREVIDENCIA PRIVADA</t>
  </si>
  <si>
    <t>02.753.313/0001-46</t>
  </si>
  <si>
    <t>DR. JOSE AUREO BUSTAMANTE 377</t>
  </si>
  <si>
    <t>04.710-090</t>
  </si>
  <si>
    <t>0485-8</t>
  </si>
  <si>
    <t>PREVIK PREVIDENCIA COMPLEMENTAR</t>
  </si>
  <si>
    <t>32.409.227/0001-81</t>
  </si>
  <si>
    <t>AVENIDA DESEMBARGADOR VITOR LIMA</t>
  </si>
  <si>
    <t>88.040-400</t>
  </si>
  <si>
    <t>WWW.PREVIK.COM.BR</t>
  </si>
  <si>
    <t>0186-6</t>
  </si>
  <si>
    <t>PREVIKODAK SOCIEDADE PREVIDENCIARIA</t>
  </si>
  <si>
    <t>59.484.378/0001-50</t>
  </si>
  <si>
    <t>ROD PRESIDENTE DUTRA - KM 154,7</t>
  </si>
  <si>
    <t>12.240-420</t>
  </si>
  <si>
    <t>WWW.PREVIKODAK.COM.BR</t>
  </si>
  <si>
    <t>0301-1</t>
  </si>
  <si>
    <t>BNL PREVILAVORO FUNDO DE PREVIDENCIA PRIVADA</t>
  </si>
  <si>
    <t>PREVILAVORO</t>
  </si>
  <si>
    <t>00.372.082/0001-03</t>
  </si>
  <si>
    <t>0350-1</t>
  </si>
  <si>
    <t>PREVILEAF SOCIEDADE PREVIDENCIARIA</t>
  </si>
  <si>
    <t>01.496.619/0001-00</t>
  </si>
  <si>
    <t>ROD BR 471 S/N KM 129,800</t>
  </si>
  <si>
    <t>96.835-642</t>
  </si>
  <si>
    <t>SANTA CRUZ DO SUL</t>
  </si>
  <si>
    <t>0246-7</t>
  </si>
  <si>
    <t>PREVILIQUID SOCIEDADE PREVIDENCIARIA</t>
  </si>
  <si>
    <t>PREVILIQUID</t>
  </si>
  <si>
    <t>68.734.821/0001-95</t>
  </si>
  <si>
    <t>0187-1</t>
  </si>
  <si>
    <t>PREVILLARES SOCIEDADE CIVIL</t>
  </si>
  <si>
    <t>PREVILLARES</t>
  </si>
  <si>
    <t>61.580.874/0001-50</t>
  </si>
  <si>
    <t>0076-1</t>
  </si>
  <si>
    <t>PREVILLOYDS SOCIEDADE DE PREVIDENCIA PRIVADA</t>
  </si>
  <si>
    <t>PREVILLOYDS</t>
  </si>
  <si>
    <t>62.265.723/0001-70</t>
  </si>
  <si>
    <t>AV. BRIGADEIRO FARIA LIMA, 3.064 - 2º ANDAR</t>
  </si>
  <si>
    <t>0188-3</t>
  </si>
  <si>
    <t>MICHELIN PREVIDENCIARIA -PREVIM</t>
  </si>
  <si>
    <t>31.153.117/0001-39</t>
  </si>
  <si>
    <t>AV DAS AMERICAS 700 BL.4/S 101-332 PARTE</t>
  </si>
  <si>
    <t>22.640-100</t>
  </si>
  <si>
    <t>WWW.PREVIM.COM.BR</t>
  </si>
  <si>
    <t>0324-6</t>
  </si>
  <si>
    <t>PREVIMA SOC DE PREVID PRIV DAS INST DO MERCADO</t>
  </si>
  <si>
    <t>PREVIMA</t>
  </si>
  <si>
    <t>00.748.470/0001-38</t>
  </si>
  <si>
    <t>REPUBLICA DO CHILE, 230/13 ANDAR - PARTE</t>
  </si>
  <si>
    <t>WWW.PREVIMA.COM.BR</t>
  </si>
  <si>
    <t>0267-6</t>
  </si>
  <si>
    <t>FUNDACAO PREVIDENCIA ASSISTENCIA SOCIAL EMPREG.CEMAT</t>
  </si>
  <si>
    <t>PREVIMAT</t>
  </si>
  <si>
    <t>70.499.561/0001-62</t>
  </si>
  <si>
    <t>0493-3</t>
  </si>
  <si>
    <t>45.659.839/0001-74</t>
  </si>
  <si>
    <t>RUA TAGUÁ</t>
  </si>
  <si>
    <t>01.508-010</t>
  </si>
  <si>
    <t>0309-9</t>
  </si>
  <si>
    <t>PREVINDUS ASSOCIACAO DE PREVIDENCIA COMPLEMENTAR</t>
  </si>
  <si>
    <t>00.576.685/0001-19</t>
  </si>
  <si>
    <t>RUA  SANTA LUZIA                        735   8 ANDAR</t>
  </si>
  <si>
    <t>20.030-041</t>
  </si>
  <si>
    <t>www.previndus.com.br</t>
  </si>
  <si>
    <t>0078-9</t>
  </si>
  <si>
    <t>PREVINOR ASSOCIACAO DE PREVIDENCIA PRIVADA</t>
  </si>
  <si>
    <t>32.084.519/0001-91</t>
  </si>
  <si>
    <t>AVENIDA ALMIRANTE BARROSO, Nº 63 - SALA 1805</t>
  </si>
  <si>
    <t>0079-2</t>
  </si>
  <si>
    <t>PREVINORTE - FUNDACAO DE PREVIDENCIA COMPLEMENTAR</t>
  </si>
  <si>
    <t>03.637.154/0001-87</t>
  </si>
  <si>
    <t>SCN  QUADRA 01 BLOCO C  SALAS 801/813</t>
  </si>
  <si>
    <t>70.310-500</t>
  </si>
  <si>
    <t>www.previnorte.com.br</t>
  </si>
  <si>
    <t>0325-1</t>
  </si>
  <si>
    <t>PREVIP - SOCIEDADE DE PREVIDENCIA COMPLEMENTAR</t>
  </si>
  <si>
    <t>00.550.644/0001-53</t>
  </si>
  <si>
    <t>SP 340 KM 171</t>
  </si>
  <si>
    <t>13.840-970</t>
  </si>
  <si>
    <t>WWW.PREVIP.COM.BR</t>
  </si>
  <si>
    <t>0215-5</t>
  </si>
  <si>
    <t>PREVIPLAN SOCIEDADE DE PREVIDENCIA PRIVADA</t>
  </si>
  <si>
    <t>54.607.478/0001-03</t>
  </si>
  <si>
    <t>AV. DAS NACOES UNIDAS, Nº 18001- 6º ANDAR</t>
  </si>
  <si>
    <t>04.795-900</t>
  </si>
  <si>
    <t>WWW.PREVIPLAN.COM.BR</t>
  </si>
  <si>
    <t>0130-1</t>
  </si>
  <si>
    <t>PREVIQ - SOCIEDADE DE PREVIDENCIA PRIVADA</t>
  </si>
  <si>
    <t>PREVIQ</t>
  </si>
  <si>
    <t>32.088.783/0001-01</t>
  </si>
  <si>
    <t>0080-2</t>
  </si>
  <si>
    <t>FUNDACAO DE PREVIDENCIA DOS SERVIDORES DO IRB</t>
  </si>
  <si>
    <t>29.959.574/0001-73</t>
  </si>
  <si>
    <t>AV. MARECHAL CAMARA, 160 - SALAS 1633 E 1634</t>
  </si>
  <si>
    <t>WWW.PREVIRB.COM.BR</t>
  </si>
  <si>
    <t>0189-7</t>
  </si>
  <si>
    <t>PREVIREFINACOES SOCIEDADE PREVIDENCIARIA</t>
  </si>
  <si>
    <t>PREVIREFINACOES</t>
  </si>
  <si>
    <t>65.011.272/0001-32</t>
  </si>
  <si>
    <t>0190-7</t>
  </si>
  <si>
    <t>PREVISAO ASSOCIACAO DE PREVIDENCIA PRIVADA</t>
  </si>
  <si>
    <t>PREVISAO</t>
  </si>
  <si>
    <t>51.960.870/0001-43</t>
  </si>
  <si>
    <t>0191-1</t>
  </si>
  <si>
    <t>SOC DE PREV COMPL DO SISTEMA FED DA IND DO ESTADO DE SC</t>
  </si>
  <si>
    <t>80.150.857/0001-27</t>
  </si>
  <si>
    <t>RODOVIA ADMAR GONZAGA, 2765</t>
  </si>
  <si>
    <t>88.034-001</t>
  </si>
  <si>
    <t>WWW.PREVISC.COM.BR</t>
  </si>
  <si>
    <t>0107-8</t>
  </si>
  <si>
    <t>PREVISCANIA SOCIEDADE DE PREVIDENCIA PRIVADA</t>
  </si>
  <si>
    <t>55.033.450/0001-72</t>
  </si>
  <si>
    <t>AV JOSE ODORIZZI</t>
  </si>
  <si>
    <t>09.810-902</t>
  </si>
  <si>
    <t>WWW.SCANIA.COM.BR</t>
  </si>
  <si>
    <t>0081-6</t>
  </si>
  <si>
    <t>PREVISERV SOCIEDADE DE PREVIDENCIA PRIVADA</t>
  </si>
  <si>
    <t>PREVISERV</t>
  </si>
  <si>
    <t>31.443.716/0001-97</t>
  </si>
  <si>
    <t>0192-4</t>
  </si>
  <si>
    <t>PREVI-SIEMENS SOCIEDADE DE PREVIDENCIA PRIVADA</t>
  </si>
  <si>
    <t>60.540.440/0001-63</t>
  </si>
  <si>
    <t>AV MUTINGA,</t>
  </si>
  <si>
    <t>05.110-902</t>
  </si>
  <si>
    <t>WWW.PREVISIEMENS.COM.BR</t>
  </si>
  <si>
    <t>0082-1</t>
  </si>
  <si>
    <t>PREVISTIHL SOCIEDADE DE PREVIDENCIA PRIVADA</t>
  </si>
  <si>
    <t>91.100.297/0001-12</t>
  </si>
  <si>
    <t>AV SAO BORJA</t>
  </si>
  <si>
    <t>93.032-000</t>
  </si>
  <si>
    <t>SAO LEOPOLDO</t>
  </si>
  <si>
    <t>WWW.PORTALPREV.COM.BR/PREVISTIHL</t>
  </si>
  <si>
    <t>0083-3</t>
  </si>
  <si>
    <t>PREVITDB SOCIEDADE DE PREVIDENCIA PRIVADA</t>
  </si>
  <si>
    <t>PREVITDB</t>
  </si>
  <si>
    <t>58.160.839/0001-77</t>
  </si>
  <si>
    <t>VIA ANHANGUERA, KM 147, CAIXA POSTAL 155</t>
  </si>
  <si>
    <t>13.486-915</t>
  </si>
  <si>
    <t>0193-8</t>
  </si>
  <si>
    <t>PREVITINTAS SOCIEDADE PREVIDENCIARIA</t>
  </si>
  <si>
    <t>PREVITINTAS</t>
  </si>
  <si>
    <t>32.531.303/0001-27</t>
  </si>
  <si>
    <t>SAO GONCALO</t>
  </si>
  <si>
    <t>0084-7</t>
  </si>
  <si>
    <t>PREVI-TOKYO SOCIEDADE DE PREVIDENCIA PRIVADA</t>
  </si>
  <si>
    <t>PREVI-TOKYO</t>
  </si>
  <si>
    <t>54.457.817/0001-12</t>
  </si>
  <si>
    <t>0342-4</t>
  </si>
  <si>
    <t>FUNDO DE PENSAO MULTIPATROCINADO PREVIVER</t>
  </si>
  <si>
    <t>PREVIVER</t>
  </si>
  <si>
    <t>01.329.112/0001-53</t>
  </si>
  <si>
    <t>AV PEDRO RAMALHO, 5700 ¿ BLOCO A 1 TÉRREO</t>
  </si>
  <si>
    <t>60.743-902</t>
  </si>
  <si>
    <t>0398-1</t>
  </si>
  <si>
    <t>PREVMILL-SOCIEDADE DE PREVIDENCIA PRIVADA</t>
  </si>
  <si>
    <t>PREVMILL</t>
  </si>
  <si>
    <t>03.608.315/0001-04</t>
  </si>
  <si>
    <t>0194-1</t>
  </si>
  <si>
    <t>PREVMOBIL SOCIEDADE PREVIDENCIARIA</t>
  </si>
  <si>
    <t>PREVMOBIL</t>
  </si>
  <si>
    <t>61.359.550/0001-96</t>
  </si>
  <si>
    <t>0195-5</t>
  </si>
  <si>
    <t>MONSANTO SOCIEDADE PREVIDENCIARIA - PREVMON</t>
  </si>
  <si>
    <t>PREVMON</t>
  </si>
  <si>
    <t>60.523.198/0001-10</t>
  </si>
  <si>
    <t>AV DAS NACOES UNIDAS 12901 TNORTE  7A C. N702</t>
  </si>
  <si>
    <t>04.578-000</t>
  </si>
  <si>
    <t>prevmon.com.br</t>
  </si>
  <si>
    <t>0477-2</t>
  </si>
  <si>
    <t>PREVMUTUA - FUNDO DE PENSAO DA MUTUA</t>
  </si>
  <si>
    <t>PREVMUTUA</t>
  </si>
  <si>
    <t>21.893.461/0001-00</t>
  </si>
  <si>
    <t>SHC/NORTE CL QUADRA 409 BLOCO E 80</t>
  </si>
  <si>
    <t>70.857-000</t>
  </si>
  <si>
    <t>WWW.MUTUA.COM.BR</t>
  </si>
  <si>
    <t>0478-6</t>
  </si>
  <si>
    <t>FUNDACAO DE PREVIDENCIA COMPLEMENTAR DO ESTADO DA BAHIA - PREVBAHIA</t>
  </si>
  <si>
    <t>24.776.712/0001-65</t>
  </si>
  <si>
    <t>RUA SOLDADO  LUIZ GONZAGA DAS VIRGENS, 111 ED LIZ CORPORATE 18º ANDAR SALA 1802</t>
  </si>
  <si>
    <t>41.820-560</t>
  </si>
  <si>
    <t>WWW.PREVNORDESTE.COM.BR</t>
  </si>
  <si>
    <t>0329-4</t>
  </si>
  <si>
    <t>PREVPISA-SOCIEDADE PREVIDENCIARIA</t>
  </si>
  <si>
    <t>PREVPISA</t>
  </si>
  <si>
    <t>00.824.837/0001-55</t>
  </si>
  <si>
    <t>ROD PR 151 - KM 232 S/N</t>
  </si>
  <si>
    <t>84.200-000</t>
  </si>
  <si>
    <t>JAGUARIAIVA</t>
  </si>
  <si>
    <t>0490-2</t>
  </si>
  <si>
    <t>FUNDAÇÃO DE PREVIDÊNCIA COMPLEMENTAR DOS SERVIDORES DO ESTADO DO PARANÁ</t>
  </si>
  <si>
    <t>PREV-PR</t>
  </si>
  <si>
    <t>RUA JACY LOUREIRO DE CAMPOS</t>
  </si>
  <si>
    <t>83.510-140</t>
  </si>
  <si>
    <t>0233-3</t>
  </si>
  <si>
    <t>FUNDACAO DE PREVIDENCIA DOS EMPREGADOS DA SANEAGO - PREVSAN</t>
  </si>
  <si>
    <t>37.382.090/0001-32</t>
  </si>
  <si>
    <t>RUA 38 NR 114 QD A-25 LT 20</t>
  </si>
  <si>
    <t>74.805-400</t>
  </si>
  <si>
    <t>www.prevsan.org.br</t>
  </si>
  <si>
    <t>0401-1</t>
  </si>
  <si>
    <t>SOMPO ENTIDADE DE PREVIDENCIA COMPLEMENTAR - PREVSOMPO</t>
  </si>
  <si>
    <t>03.784.859/0001-27</t>
  </si>
  <si>
    <t>R CUBATAO 320 13 ANDAR</t>
  </si>
  <si>
    <t>04.013-001</t>
  </si>
  <si>
    <t>0257-3</t>
  </si>
  <si>
    <t>PREV TOKIO MARINE - SOCIEDADE DE PREVIDENCIA COMPLEMENTAR</t>
  </si>
  <si>
    <t>PREVTOKIO</t>
  </si>
  <si>
    <t>71.716.567/0001-07</t>
  </si>
  <si>
    <t>R SAMPAIO VIANA 44 ANDAR 1</t>
  </si>
  <si>
    <t>04.004-910</t>
  </si>
  <si>
    <t>0196-9</t>
  </si>
  <si>
    <t>PREVUNIAO SOCIEDADE DE PREVIDENCIA PRIVADA</t>
  </si>
  <si>
    <t>30.715.122/0001-25</t>
  </si>
  <si>
    <t>AVENIDA PASTOR MARTIN LUTHER KING JR 126 SALAS 701 A 704</t>
  </si>
  <si>
    <t>20.760-005</t>
  </si>
  <si>
    <t>WWW.PREVUNIAO.COM.BR</t>
  </si>
  <si>
    <t>0431-1</t>
  </si>
  <si>
    <t>SOCIEDADE DE PREVIDENCIA COMPLEMENTAR PREVUNISUL</t>
  </si>
  <si>
    <t>07.719.843/0001-91</t>
  </si>
  <si>
    <t>RUA VIGÁRIO JOSÉ POGGEL</t>
  </si>
  <si>
    <t>88.704-240</t>
  </si>
  <si>
    <t>TUBARAO</t>
  </si>
  <si>
    <t>WWW.PREVUNISUL.COM.BR</t>
  </si>
  <si>
    <t>0199-1</t>
  </si>
  <si>
    <t>PRHOSPER-PREVIDENCIA RHODIA</t>
  </si>
  <si>
    <t>43.226.455/0001-32</t>
  </si>
  <si>
    <t>AVENIDA MARIA COELHO AGUIAR, 215 BL B 1O. ANDAR</t>
  </si>
  <si>
    <t>WWW.PRHOSPER.COM.BR</t>
  </si>
  <si>
    <t>0085-1</t>
  </si>
  <si>
    <t>FUNDACAO PRODUBAN - EM LIQUIDACAO</t>
  </si>
  <si>
    <t>PRODUBAN</t>
  </si>
  <si>
    <t>12.285.268/0001-04</t>
  </si>
  <si>
    <t>AVENIDA DA PAZ 1388 SALA 310 E 312  - 3º ANDAR</t>
  </si>
  <si>
    <t>0253-9</t>
  </si>
  <si>
    <t>PRO-FUTURO PREVIDENCIA PRIVADA</t>
  </si>
  <si>
    <t>PRO-FUTURO</t>
  </si>
  <si>
    <t>67.978.072/0001-89</t>
  </si>
  <si>
    <t>0197-2</t>
  </si>
  <si>
    <t>FUNDACAO PROMON DE PREVIDENCIA SOCIAL</t>
  </si>
  <si>
    <t>47.415.773/0001-00</t>
  </si>
  <si>
    <t>AV PRESIDENTE JUSCELINO KUBITSCHEK</t>
  </si>
  <si>
    <t>WWW.FUNDACAOPROMON.COM.BR</t>
  </si>
  <si>
    <t>0198-6</t>
  </si>
  <si>
    <t>PSS - SEGURIDADE SOCIAL</t>
  </si>
  <si>
    <t>49.729.544/0001-88</t>
  </si>
  <si>
    <t>RUA DR. RAFAEL DE BARROS 209 11º ANDAR, CONJ 112</t>
  </si>
  <si>
    <t>04.003-041</t>
  </si>
  <si>
    <t>WWW.PSSNET.COM.BR</t>
  </si>
  <si>
    <t>0427-9</t>
  </si>
  <si>
    <t>QUANTA PREVIDENCIA COOPERATIVA</t>
  </si>
  <si>
    <t>07.200.006/0001-51</t>
  </si>
  <si>
    <t>SÃO JOÃO BATISTA, 109, 6 ANDAR</t>
  </si>
  <si>
    <t>88.025-230</t>
  </si>
  <si>
    <t>www.quanta-previdencia.com.br</t>
  </si>
  <si>
    <t>0466-6</t>
  </si>
  <si>
    <t>RAIZPREV - ENTIDADE DE PREVIDENCIA PRIVADA</t>
  </si>
  <si>
    <t>13.124.815/0001-24</t>
  </si>
  <si>
    <t>WWW.RAIZPREV.ORG.BR</t>
  </si>
  <si>
    <t>0293-1</t>
  </si>
  <si>
    <t>RANDONPREV FUNDO DE PENSAO</t>
  </si>
  <si>
    <t>00.016.905/0001-50</t>
  </si>
  <si>
    <t>AVENIDA ABRAMO RANDON 770 TERREO</t>
  </si>
  <si>
    <t>95.055-010</t>
  </si>
  <si>
    <t>WWW.RANDONPREV.COM.BR</t>
  </si>
  <si>
    <t>0353-1</t>
  </si>
  <si>
    <t>RBS PREV-SOCIEDADE PREVIDENCIARIA</t>
  </si>
  <si>
    <t>01.594.327/0001-00</t>
  </si>
  <si>
    <t>AV ERICO VERISSIMO 400</t>
  </si>
  <si>
    <t>90.160-180</t>
  </si>
  <si>
    <t>HTTP://WWW.RBSPREV.COM.BR/</t>
  </si>
  <si>
    <t>0086-4</t>
  </si>
  <si>
    <t>REAL GRANDEZA FUNDACAO DE PREVIDENCIA E ASSIST SOCIAL</t>
  </si>
  <si>
    <t>34.269.803/0001-68</t>
  </si>
  <si>
    <t>MENA BARRETO 143 1 AO 8 ANDS</t>
  </si>
  <si>
    <t>22.271-100</t>
  </si>
  <si>
    <t>WWW.FRG.COM.BR</t>
  </si>
  <si>
    <t>0087-8</t>
  </si>
  <si>
    <t>RECKITTPREV RECKITT BENCKISER SOCIEDADE PREVIDENCIARIA</t>
  </si>
  <si>
    <t>57.756.371/0001-15</t>
  </si>
  <si>
    <t>RODOVIA RAPOSO TAVARES 8015 KM 18</t>
  </si>
  <si>
    <t>05.577-900</t>
  </si>
  <si>
    <t>WWW.RECKITTPREV.COM.BR</t>
  </si>
  <si>
    <t>0088-1</t>
  </si>
  <si>
    <t>FUNDACAO REDE FERROVIARIA DE SEGURIDADE SOCIAL REFER</t>
  </si>
  <si>
    <t>30.277.685/0001-89</t>
  </si>
  <si>
    <t>R DA QUITANDA</t>
  </si>
  <si>
    <t>20.091-005</t>
  </si>
  <si>
    <t>WWW.REFER.COM.BR</t>
  </si>
  <si>
    <t>0089-5</t>
  </si>
  <si>
    <t>REGIUS SOCIEDADE CIVIL DE PREVIDENCIA PRIVADA</t>
  </si>
  <si>
    <t>01.225.861/0001-30</t>
  </si>
  <si>
    <t>SGA/SUL QUADRA 902 -ED. ATHENAS-CONJUNTO B-ENTRADA C-2º ANDAR</t>
  </si>
  <si>
    <t>70.390-020</t>
  </si>
  <si>
    <t>WWW.REGIUS.ORG.BR</t>
  </si>
  <si>
    <t>0432-3</t>
  </si>
  <si>
    <t>RENOPREV - SOCIEDADE DE PREVIDENCIA PRIVADA</t>
  </si>
  <si>
    <t>07.539.385/0001-09</t>
  </si>
  <si>
    <t>AV RENAULT 1300 PARTE</t>
  </si>
  <si>
    <t>83.070-900</t>
  </si>
  <si>
    <t>0090-5</t>
  </si>
  <si>
    <t>RESAPREV SOCIEDADE RESANA DE PREVIDENCIA PRIVADA</t>
  </si>
  <si>
    <t>58.399.197/0001-63</t>
  </si>
  <si>
    <t>AVENIDA AMAZONAS, 1.100 PARTE</t>
  </si>
  <si>
    <t>08.744-340</t>
  </si>
  <si>
    <t>MOGI DAS CRUZES</t>
  </si>
  <si>
    <t>0344-1</t>
  </si>
  <si>
    <t>RIBEIRAO PREV-FUNDO MULTIPLO DE PREVIDENCIA PRIVADA</t>
  </si>
  <si>
    <t>RIBEIRAO PREV</t>
  </si>
  <si>
    <t>01.277.921/0001-69</t>
  </si>
  <si>
    <t>RIBEIRAO PRETO</t>
  </si>
  <si>
    <t>0337-1</t>
  </si>
  <si>
    <t>WESTROCK, CELULOSE, PAPEL E EMBALAGENS LTDA</t>
  </si>
  <si>
    <t>RIGEPREV</t>
  </si>
  <si>
    <t>45.989.050/0001-81</t>
  </si>
  <si>
    <t>0473-8</t>
  </si>
  <si>
    <t>FUNDACAO DE PREVIDENCIA COMPLEMENTAR DO ESTADO DO RIO DE JANEIRO (RJPREV)</t>
  </si>
  <si>
    <t>17.713.878/0001-77</t>
  </si>
  <si>
    <t>AV. ERASMO BRAGA, 118 - 7º ANDAR</t>
  </si>
  <si>
    <t>20.020-000</t>
  </si>
  <si>
    <t>WWW.RJPREV.RJ.GOV.BR</t>
  </si>
  <si>
    <t>0336-6</t>
  </si>
  <si>
    <t>ROCHEPREV - SOCIEDADE DE PREVIDENCIA PRIVADA</t>
  </si>
  <si>
    <t>01.048.433/0001-80</t>
  </si>
  <si>
    <t>RUA DOUTOR RUBENS GOMES BUENO,</t>
  </si>
  <si>
    <t>04.730-903</t>
  </si>
  <si>
    <t>WWW.PORTALPREV.COM.BR/ROCHEPREV/ROCHEPREV</t>
  </si>
  <si>
    <t>0479-1</t>
  </si>
  <si>
    <t>FUNDACAO DE PREVIDENCIA COMPLEMENTAR DO SERVIDOR PUBLICO DO ESTADO DO RIO GRANDE DO SUL - RS-PREV</t>
  </si>
  <si>
    <t>24.846.794/0001-77</t>
  </si>
  <si>
    <t>RUA WASHINGTON LUIZ 820/1001</t>
  </si>
  <si>
    <t>WWW.RSPREV.COM.BR</t>
  </si>
  <si>
    <t>0131-4</t>
  </si>
  <si>
    <t>SOCIEDADE PREVIDENCIARIA RUMOS</t>
  </si>
  <si>
    <t>51.245.355/0001-81</t>
  </si>
  <si>
    <t>AV. MARCOS PENTEADO DE ULHOA RODRIGUES</t>
  </si>
  <si>
    <t>06.460-040</t>
  </si>
  <si>
    <t>WWW.RUMOSPREVIDENCIA.COM.BR</t>
  </si>
  <si>
    <t>0093-6</t>
  </si>
  <si>
    <t>FUNDACAO SABESP DE SEGURIDADE SOCIAL-SABESPREV</t>
  </si>
  <si>
    <t>65.471.914/0001-86</t>
  </si>
  <si>
    <t>SANTOS 1827 14 ANDAR CONJ 142</t>
  </si>
  <si>
    <t>01.419-909</t>
  </si>
  <si>
    <t>WWW.SABESPREV.COM.BR</t>
  </si>
  <si>
    <t>0289-9</t>
  </si>
  <si>
    <t>SANEPREVI FUNDACAO SANEMAT DE PREVIDENCIA E ASSISTENCIA - EM LIQUIDACAO</t>
  </si>
  <si>
    <t>SANEPREVI</t>
  </si>
  <si>
    <t>86.708.203/0001-52</t>
  </si>
  <si>
    <t>0241-9</t>
  </si>
  <si>
    <t>SANPREV-SANTANDER ASSOCIACAO DE PREVIDENCIA</t>
  </si>
  <si>
    <t>SANPREV</t>
  </si>
  <si>
    <t>60.741.360/0001-76</t>
  </si>
  <si>
    <t>RUA AMADOR BUENO, 474</t>
  </si>
  <si>
    <t>04.752-901</t>
  </si>
  <si>
    <t>WWW.SANPREV.COM.BR</t>
  </si>
  <si>
    <t>0443-1</t>
  </si>
  <si>
    <t>SANTANDER FUNDO MULTIPATROCINADO DE PREVIDENCIA PRIVADA</t>
  </si>
  <si>
    <t>SANTANDER BANES</t>
  </si>
  <si>
    <t>08.431.002/0001-47</t>
  </si>
  <si>
    <t>AV. JUSCELINO KUBITSCHEK, Nº 2235 ¿ 26º ANDAR ¿ ESTAÇÃO 145</t>
  </si>
  <si>
    <t>0251-1</t>
  </si>
  <si>
    <t>SANTANDERPREVI - SOCIEDADE DE PREVIDENCIA PRIVADA</t>
  </si>
  <si>
    <t>68.687.185/0001-98</t>
  </si>
  <si>
    <t>AV. PRESIDENTE JUSCELINO KUBITSCHEK, 2041/2235 - 12º ANDAR</t>
  </si>
  <si>
    <t>WWW.SANTANDERPREVI.COM.BR</t>
  </si>
  <si>
    <t>0091-9</t>
  </si>
  <si>
    <t>SAO BERNARDO PREVIDENCIA PRIVADA</t>
  </si>
  <si>
    <t>43.763.127/0001-75</t>
  </si>
  <si>
    <t>AVENIDA SANTA MARINA       482      4.ANDAR</t>
  </si>
  <si>
    <t>05.036-903</t>
  </si>
  <si>
    <t>WWW.SAOBERNARDO.ORG.BR</t>
  </si>
  <si>
    <t>0092-2</t>
  </si>
  <si>
    <t>FUNDACAO SAO FRANCISCO DE SEGURIDADE SOCIAL</t>
  </si>
  <si>
    <t>01.635.671/0001-91</t>
  </si>
  <si>
    <t>SBN  QUADRA 02 BLOCO H, EDIFICIO CENTRAL BRASILIA,  8º ANDAR</t>
  </si>
  <si>
    <t>70.040-904</t>
  </si>
  <si>
    <t>www.franweb.com.br</t>
  </si>
  <si>
    <t>0200-4</t>
  </si>
  <si>
    <t>SAO RAFAEL SOCIEDADE DE PREVIDENCIA PRIVADA</t>
  </si>
  <si>
    <t>29.213.238/0001-87</t>
  </si>
  <si>
    <t>RUA VOLUNTÁRIOS DA PÁTRIA</t>
  </si>
  <si>
    <t>22.270-000</t>
  </si>
  <si>
    <t>WWW.SAORAFAELPREVIDENCIA.COM.BR</t>
  </si>
  <si>
    <t>0494-7</t>
  </si>
  <si>
    <t>SARAH PREVIDENCIA - FUNDO DE PENSAO DOS EMPREGADOS DA ASSOCIACAO DAS PIONEIRAS SOCIAIS</t>
  </si>
  <si>
    <t>45.395.628/0001-71</t>
  </si>
  <si>
    <t>SMHS QUADRA 101 BLOCO B</t>
  </si>
  <si>
    <t>70.335-901</t>
  </si>
  <si>
    <t>0354-4</t>
  </si>
  <si>
    <t>01.600.217/0001-03</t>
  </si>
  <si>
    <t>SMH SUL QUADRA 101 BLOCO B 45 3 ANDAR SL 307</t>
  </si>
  <si>
    <t>70.334-900</t>
  </si>
  <si>
    <t>WWW.SARAHPREV.ORG.BR</t>
  </si>
  <si>
    <t>0461-8</t>
  </si>
  <si>
    <t>FUNDO DE PENSAO MULTINSTITUIDO DA SOCIEDADE BRASILEIRA DE ORTOPEDIA E TRAUMATOLOGIA - SBOTPREV</t>
  </si>
  <si>
    <t>11.401.654/0001-43</t>
  </si>
  <si>
    <t>ALAMEDA LORENA, 427 ¿ 14º ANDAR</t>
  </si>
  <si>
    <t>01.424-000</t>
  </si>
  <si>
    <t>WWW.SBOTPREV.ORG.BR</t>
  </si>
  <si>
    <t>0456-3</t>
  </si>
  <si>
    <t>SOCIEDADE BENEFICIENTE DOS SERVIDORES PÚBLICOS DO DF PREVIDÊNCIA COMPLEMENTAR</t>
  </si>
  <si>
    <t>SBPREV</t>
  </si>
  <si>
    <t>ENCERRADA - DE OFÍCIO</t>
  </si>
  <si>
    <t>AV. CNB 12 LOTE 11/12</t>
  </si>
  <si>
    <t>72.115-944</t>
  </si>
  <si>
    <t>0204-9</t>
  </si>
  <si>
    <t>SOCIEDADE DE PREVIDENCIA PRIVADA SCHNEIDER</t>
  </si>
  <si>
    <t>SCHNEIDER</t>
  </si>
  <si>
    <t>64.035.595/0001-01</t>
  </si>
  <si>
    <t>AV DAS NACOES UNIDAS 23223</t>
  </si>
  <si>
    <t>www.schneider-electric.com.br</t>
  </si>
  <si>
    <t>0480-1</t>
  </si>
  <si>
    <t>FUNDACAO DE PREVIDENCIA COMPLEMENTAR DO ESTADO DE SANTA CATARINA (SCPREV)</t>
  </si>
  <si>
    <t>24.779.565/0001-87</t>
  </si>
  <si>
    <t>RUA EMILIO BLUM, 131</t>
  </si>
  <si>
    <t>WWW.SCPREV.COM.BR</t>
  </si>
  <si>
    <t>0370-5</t>
  </si>
  <si>
    <t>SEAGRAM SOCIEDADE DE PREVIDENCIA PRIVADA</t>
  </si>
  <si>
    <t>SEAGRAM</t>
  </si>
  <si>
    <t>66.860.966/0001-07</t>
  </si>
  <si>
    <t>AV DAS NAÇÕES, 11633-14</t>
  </si>
  <si>
    <t>45.780-000</t>
  </si>
  <si>
    <t>0417-6</t>
  </si>
  <si>
    <t>SEBRAE PREVIDENCIA - INSTITUTO SEBRAE DE SEGURIDADE SOCIAL</t>
  </si>
  <si>
    <t>06.184.184/0001-73</t>
  </si>
  <si>
    <t>SEPN QUADRA 515 BLOCO C LOJA 32 - 1° ANDAR</t>
  </si>
  <si>
    <t>70.770-503</t>
  </si>
  <si>
    <t>WWW.SEBRAEPREVIDENCIA.COM.BR</t>
  </si>
  <si>
    <t>0219-1</t>
  </si>
  <si>
    <t>SEGURIDADE-SOCIEDADE DE PREVIDENCIA PRIVADA</t>
  </si>
  <si>
    <t>26.034.652/0001-30</t>
  </si>
  <si>
    <t>CORREGO DA MATA</t>
  </si>
  <si>
    <t>38.183-903</t>
  </si>
  <si>
    <t>ARAXA</t>
  </si>
  <si>
    <t>0201-8</t>
  </si>
  <si>
    <t>INSTITUTO BANESE DE SEGURIDADE SOCIAL - SERGUS</t>
  </si>
  <si>
    <t>15.582.513/0001-25</t>
  </si>
  <si>
    <t>AV.AUGUSTO MAYNARD, 321 - 1º ANDAR</t>
  </si>
  <si>
    <t>49.015-380</t>
  </si>
  <si>
    <t>WWW.BANESE.COM.BR/SERGUS</t>
  </si>
  <si>
    <t>0094-1</t>
  </si>
  <si>
    <t>SERPROS FUNDO MULTIPATROCINADO</t>
  </si>
  <si>
    <t>29.738.952/0001-99</t>
  </si>
  <si>
    <t>RUA FERNANDES GUIMARAES 35</t>
  </si>
  <si>
    <t>22.290-000</t>
  </si>
  <si>
    <t>www.serpros.com.br</t>
  </si>
  <si>
    <t>0202-1</t>
  </si>
  <si>
    <t>SOCIEDADE IBGEANA DE ASSISTENCIA E SEGURIDADE-SIAS</t>
  </si>
  <si>
    <t>33.937.541/0001-08</t>
  </si>
  <si>
    <t>RUA DO CARMO 11 SALAS 601 E 602</t>
  </si>
  <si>
    <t>20.011-020</t>
  </si>
  <si>
    <t>WWW.SIAS.ORG.BR</t>
  </si>
  <si>
    <t>0442-6</t>
  </si>
  <si>
    <t>FUNDACAO SICOOB DE PREVIDENCIA PRIVADA</t>
  </si>
  <si>
    <t>08.345.482/0001-23</t>
  </si>
  <si>
    <t>SIG QD 06 LOTE 2080 2º ANDAR - CENTRO CORPORATIVO SICOOB</t>
  </si>
  <si>
    <t>70.610-460</t>
  </si>
  <si>
    <t>WWW.SICOOB.COM.BR/PREVIDENCIA</t>
  </si>
  <si>
    <t>0095-3</t>
  </si>
  <si>
    <t>FUNDACAO SILOS E ARMAZENS DE SEGURIDADE SOCIAL</t>
  </si>
  <si>
    <t>88.922.562/0001-33</t>
  </si>
  <si>
    <t>AVENIDA GETÚLIO VARGAS, 1151/603</t>
  </si>
  <si>
    <t>90.150-005</t>
  </si>
  <si>
    <t>WWW.SILIUS.COM.BR</t>
  </si>
  <si>
    <t>0430-6</t>
  </si>
  <si>
    <t>FUNDACAO SINDPD DE PREVIDENCIA ASSOCIATIVA</t>
  </si>
  <si>
    <t>SINDPD</t>
  </si>
  <si>
    <t>07.796.858/0001-53</t>
  </si>
  <si>
    <t>AV ANGÉLICA 35</t>
  </si>
  <si>
    <t>01.227-000</t>
  </si>
  <si>
    <t>www.fpaprevidencia.com.br</t>
  </si>
  <si>
    <t>0203-5</t>
  </si>
  <si>
    <t>SINGER PREVIDENCIARIA</t>
  </si>
  <si>
    <t>SINGER</t>
  </si>
  <si>
    <t>54.693.148/0001-88</t>
  </si>
  <si>
    <t>0096-7</t>
  </si>
  <si>
    <t>FUNDACAO SISTEL DE SEGURIDADE SOCIAL</t>
  </si>
  <si>
    <t>00.493.916/0001-20</t>
  </si>
  <si>
    <t>SEP/SUL EQ.702/902 CONJ.B S/N BL.A E B</t>
  </si>
  <si>
    <t>70.390-025</t>
  </si>
  <si>
    <t>WWW.SISTEL.COM.BR</t>
  </si>
  <si>
    <t>0467-1</t>
  </si>
  <si>
    <t>SOCIEDADE DE PREVIDENCIA COMPLEMENTAR DOS TRABALHADORES EM TURISMO EHOSPITALIDADE-SITRATUH PREVIDENCIA</t>
  </si>
  <si>
    <t>SITRATUH PREVIDÊNCIA</t>
  </si>
  <si>
    <t>13.554.534/0001-01</t>
  </si>
  <si>
    <t>AV. CENTENÁRIO 3265 SALA 206, ED. CRICIUMA CENTER</t>
  </si>
  <si>
    <t>88.801-000</t>
  </si>
  <si>
    <t>CRICIUMA</t>
  </si>
  <si>
    <t>0455-1</t>
  </si>
  <si>
    <t>SOCEPMI PREVIDÊNCIA COMPLEMENTAR</t>
  </si>
  <si>
    <t>SOCEPMI</t>
  </si>
  <si>
    <t>SCLRN 716 BLOCO "C"</t>
  </si>
  <si>
    <t>70.770-533</t>
  </si>
  <si>
    <t>0127-3</t>
  </si>
  <si>
    <t>SOMUPP SOCIEDADE MULTIPATROCINADA DE PREV.PRIVADA</t>
  </si>
  <si>
    <t>54.221.072/0001-98</t>
  </si>
  <si>
    <t>AV PEDROSO DE MORAES 631 1 ANDAR CJ 13 E 14</t>
  </si>
  <si>
    <t>05.419-000</t>
  </si>
  <si>
    <t>WWW.SOMUPP.COM.BR</t>
  </si>
  <si>
    <t>0470-7</t>
  </si>
  <si>
    <t>FUNDACAO DE PREVIDENCIA COMPLEMENTAR DO ESTADO DE SAO PAULO</t>
  </si>
  <si>
    <t>15.401.381/0001-98</t>
  </si>
  <si>
    <t>AVENIDA BRIGADEIRO LUIS ANTONIO,</t>
  </si>
  <si>
    <t>01.401-000</t>
  </si>
  <si>
    <t>WWW.PREVCOM.COM.BR</t>
  </si>
  <si>
    <t>0232-1</t>
  </si>
  <si>
    <t>INSTITUTO STEA DE SEGURIDADE SOCIAL</t>
  </si>
  <si>
    <t>STEIO</t>
  </si>
  <si>
    <t>42.590.638/0001-70</t>
  </si>
  <si>
    <t>AVENIDA RIO BRANCO                      185   SALA 302</t>
  </si>
  <si>
    <t>20.040-902</t>
  </si>
  <si>
    <t>0462-1</t>
  </si>
  <si>
    <t>SOCIEDADE DE PREVIDENCIA COMPLEMENTAR - SUL PREVIDENCIA</t>
  </si>
  <si>
    <t>12.148.125/0001-42</t>
  </si>
  <si>
    <t>RUA VIDAL RAMOS 31 - SALA 602,</t>
  </si>
  <si>
    <t>88.010-320</t>
  </si>
  <si>
    <t>WWW.SULPREVIDENCIA.ORG.BR</t>
  </si>
  <si>
    <t>0390-1</t>
  </si>
  <si>
    <t>SUL AMERICA AETNA FUNDO MULTIPATROCINADO - SULAMULTI</t>
  </si>
  <si>
    <t>SULAMULTI</t>
  </si>
  <si>
    <t>03.564.262/0001-77</t>
  </si>
  <si>
    <t>R PEDRO AVANCINI 73 3 ANDAR - PARTE</t>
  </si>
  <si>
    <t>05.679-160</t>
  </si>
  <si>
    <t>0321-5</t>
  </si>
  <si>
    <t>SULFABRILPREV</t>
  </si>
  <si>
    <t>01.234-566</t>
  </si>
  <si>
    <t>0308-5</t>
  </si>
  <si>
    <t>SUPRE - FUNDACAO DE SUPLEMENTACAO PREVIDENCIARIA</t>
  </si>
  <si>
    <t>00.140.512/0001-53</t>
  </si>
  <si>
    <t>RUA PERNAMBUCO</t>
  </si>
  <si>
    <t>86.020-120</t>
  </si>
  <si>
    <t>LONDRINA</t>
  </si>
  <si>
    <t>WWW.SUPREPREVIDENCIA.COM.BR</t>
  </si>
  <si>
    <t>0098-4</t>
  </si>
  <si>
    <t>SUPREV-FUNDACAO MULTIPATROCINADA DE SUPLEMENTACAO PREV</t>
  </si>
  <si>
    <t>49.323.025/0001-15</t>
  </si>
  <si>
    <t>RUA DONA MARIA PERA 59</t>
  </si>
  <si>
    <t>04.303-140</t>
  </si>
  <si>
    <t>suprev.com.br</t>
  </si>
  <si>
    <t>0365-1</t>
  </si>
  <si>
    <t>SWPREV - SOCIEDADE DE PREVIDENCIA PRIVADA</t>
  </si>
  <si>
    <t>01.946.497/0001-06</t>
  </si>
  <si>
    <t>AV IBIRAMA 480</t>
  </si>
  <si>
    <t>06.785-300</t>
  </si>
  <si>
    <t>TABOAO DA SERRA</t>
  </si>
  <si>
    <t>www.swbrh.com.br</t>
  </si>
  <si>
    <t>0158-5</t>
  </si>
  <si>
    <t>SYNGENTA PREVI - SOCIEDADE DE PREVIDENCIA PRIVADA</t>
  </si>
  <si>
    <t>58.494.329/0001-36</t>
  </si>
  <si>
    <t>RUA DOUTOR RUBENS GOMES BUENO</t>
  </si>
  <si>
    <t>WWW.SYNGENTAPREVI.COM.BR</t>
  </si>
  <si>
    <t>0292-6</t>
  </si>
  <si>
    <t>FUNDACAO TECHNOS DE PREVIDENCIA SOCIAL</t>
  </si>
  <si>
    <t>00.058.166/0001-69</t>
  </si>
  <si>
    <t>SGAN QD. 601, CONJUNTO S</t>
  </si>
  <si>
    <t>70.830-010</t>
  </si>
  <si>
    <t>WWW.TECHNOS.ORG.BR</t>
  </si>
  <si>
    <t>0099-8</t>
  </si>
  <si>
    <t>TELOS FUNDACAO EMBRATEL DE SEGURIDADE SOCIAL</t>
  </si>
  <si>
    <t>42.465.310/0001-21</t>
  </si>
  <si>
    <t>AV.PRESIDENTE VARGAS 290, 10º ANDAR</t>
  </si>
  <si>
    <t>20.091-000</t>
  </si>
  <si>
    <t>WWW.FUNDACAOTELOS.COM.BR</t>
  </si>
  <si>
    <t>0340-7</t>
  </si>
  <si>
    <t>TETRA PAK PREV - SOCIEDADE DE PREVIDENCIA PRIVADA</t>
  </si>
  <si>
    <t>00.970.542/0001-97</t>
  </si>
  <si>
    <t>ROD CAMPINAS/CAPIVARI S/N KM 23,5</t>
  </si>
  <si>
    <t>13.190-000</t>
  </si>
  <si>
    <t>MONTE MOR</t>
  </si>
  <si>
    <t>WWW.PORTALPREV.COM.BR/TETRAPAKPREV</t>
  </si>
  <si>
    <t>0205-2</t>
  </si>
  <si>
    <t>TEXPREV TEXACO SOCIEDADE PREVIDENCIARIA</t>
  </si>
  <si>
    <t>35.813.690/0001-82</t>
  </si>
  <si>
    <t>R TEOFILO OTONI</t>
  </si>
  <si>
    <t>20.090-070</t>
  </si>
  <si>
    <t>WWW.PORTALPREV.COM.BR/TEXPREV</t>
  </si>
  <si>
    <t>0399-3</t>
  </si>
  <si>
    <t>TEXTIL PREV - SOCIEDADE DE PREVIDENCIA PRIVADA</t>
  </si>
  <si>
    <t>03.683.667/0001-24</t>
  </si>
  <si>
    <t>AV MARIA COELHO AGUIAR 215 BLOCO A - 2 ANDAR</t>
  </si>
  <si>
    <t>0464-9</t>
  </si>
  <si>
    <t>TOYOTA PREVI - ENTIDADE DE PREVIDENCIA COMPLEMENTAR</t>
  </si>
  <si>
    <t>12.712.282/0001-39</t>
  </si>
  <si>
    <t>AV. PIRAPORINHA, Nº 1111, EDIFÍCIO ADMINISTRATIVO</t>
  </si>
  <si>
    <t>09.891-900</t>
  </si>
  <si>
    <t>WWW.PORTALPREV.COM.BR/TOYOTAPREVI</t>
  </si>
  <si>
    <t>0332-1</t>
  </si>
  <si>
    <t>TRAMONTINAPREV - SOCIEDADE PREVIDENCIARIA</t>
  </si>
  <si>
    <t>00.972.631/0001-72</t>
  </si>
  <si>
    <t>RUA MAURÍCIO CARDOSO</t>
  </si>
  <si>
    <t>95.185-000</t>
  </si>
  <si>
    <t>CARLOS BARBOSA</t>
  </si>
  <si>
    <t>WWW.TRAMONTINA.NET/PREV</t>
  </si>
  <si>
    <t>0101-6</t>
  </si>
  <si>
    <t>TRICHESPREV SOCIEDADE PREVIDENCIARIA</t>
  </si>
  <si>
    <t>TRICHESPREV</t>
  </si>
  <si>
    <t>91.110.429/0001-97</t>
  </si>
  <si>
    <t>RUA MARECHAL FLORIANO, 1548 - PREDIO</t>
  </si>
  <si>
    <t>95.020-372</t>
  </si>
  <si>
    <t>0429-6</t>
  </si>
  <si>
    <t>UASPREV - UNIAO DE ASSISTENCIA AOS SERVIDORES PUBLICOS - PREVIDENCIA PRIVADA</t>
  </si>
  <si>
    <t>07.787.933/0001-10</t>
  </si>
  <si>
    <t>R BOA  VISTA 63 8 ANDAR - SALA 83</t>
  </si>
  <si>
    <t>01.014-001</t>
  </si>
  <si>
    <t>www.uasprev.com.br</t>
  </si>
  <si>
    <t>0100-2</t>
  </si>
  <si>
    <t>UBB PREV - PREVIDENCIA COMPLEMENTAR</t>
  </si>
  <si>
    <t>UBB-PREV</t>
  </si>
  <si>
    <t>48.789.424/0001-03</t>
  </si>
  <si>
    <t>WWW.UBBPREV.COM.BR</t>
  </si>
  <si>
    <t>0206-6</t>
  </si>
  <si>
    <t>ULTRAPREV ASSOCIACAO DE PREVIDENCIA COMPLEMENTAR</t>
  </si>
  <si>
    <t>29.981.107/0001-40</t>
  </si>
  <si>
    <t>AVENIDA BRIG LUIS ANTONIO 1343 9 AND</t>
  </si>
  <si>
    <t>01.317-910</t>
  </si>
  <si>
    <t>www.ultraprev.com.br</t>
  </si>
  <si>
    <t>0075-8</t>
  </si>
  <si>
    <t>UNILEVERPREV - SOCIEDADE DE PREVIDENCIA PRIVADA.</t>
  </si>
  <si>
    <t>48.323.224/0001-60</t>
  </si>
  <si>
    <t>WWW.UNILEVERPREV.COM.BR</t>
  </si>
  <si>
    <t>0300-6</t>
  </si>
  <si>
    <t>UNIPREVI FUNDACAO UNIFENAS DE PREVIDENCIA PRIVADA</t>
  </si>
  <si>
    <t>00.374.856/0001-27</t>
  </si>
  <si>
    <t>RODOVIA MG 179 KM 0 SALA 213</t>
  </si>
  <si>
    <t>37.130-000</t>
  </si>
  <si>
    <t>ALFENAS</t>
  </si>
  <si>
    <t>0207-1</t>
  </si>
  <si>
    <t>UNISYS-PREVI ENTIDADE DE PREVIDENCIA COMPLEMENTAR</t>
  </si>
  <si>
    <t>31.245.392/0001-82</t>
  </si>
  <si>
    <t>RUA DO PASSEIO</t>
  </si>
  <si>
    <t>20.021-290</t>
  </si>
  <si>
    <t>WWW.UNISYSPREVI.COM.BR</t>
  </si>
  <si>
    <t>0102-1</t>
  </si>
  <si>
    <t>URANUS FUNDACAO DE SEGURIDADE SOCIAL - EM LIQUIDACAO</t>
  </si>
  <si>
    <t>URANUS</t>
  </si>
  <si>
    <t>27.643.089/0001-60</t>
  </si>
  <si>
    <t>PRAIA DO FLAMENGO, 66 ¿ BL. ¿B¿ ¿ SALA 504</t>
  </si>
  <si>
    <t>22.210-903</t>
  </si>
  <si>
    <t>WWW.URANUS.ORG.BR</t>
  </si>
  <si>
    <t>0389-1</t>
  </si>
  <si>
    <t>UTCPREV-FUNDO MULTIPLO DE PREVIDENCIA PRIVADA</t>
  </si>
  <si>
    <t>UTCPREV</t>
  </si>
  <si>
    <t>03.017.767/0001-11</t>
  </si>
  <si>
    <t>RUA BERTO CIRIO 521</t>
  </si>
  <si>
    <t>92.120-060</t>
  </si>
  <si>
    <t>CANOAS</t>
  </si>
  <si>
    <t>www.utcprev.com.br</t>
  </si>
  <si>
    <t>0208-3</t>
  </si>
  <si>
    <t>FUNDACAO VALE DO RIO DOCE DE SEGURIDADE SOCIAL VALIA</t>
  </si>
  <si>
    <t>42.271.429/0001-63</t>
  </si>
  <si>
    <t>AV. DAS AMÉRICAS, 4430 - 3° ANDAR</t>
  </si>
  <si>
    <t>22.640-102</t>
  </si>
  <si>
    <t>WWW.VALIA.COM.BR</t>
  </si>
  <si>
    <t>0352-7</t>
  </si>
  <si>
    <t>VALUE PREV SOCIEDADE PREVIDENCIARIA</t>
  </si>
  <si>
    <t>01.541.775/0001-37</t>
  </si>
  <si>
    <t>RIO NEGRO 750 2 AND S/21</t>
  </si>
  <si>
    <t>06.454-000</t>
  </si>
  <si>
    <t>HTTPS://VALUEPREV.COM.BR/</t>
  </si>
  <si>
    <t>0209-7</t>
  </si>
  <si>
    <t>SOCIEDADE PREVIDENCIARIA VAN LEER</t>
  </si>
  <si>
    <t>VAN LEER</t>
  </si>
  <si>
    <t>52.944.345/0001-05</t>
  </si>
  <si>
    <t>AV DAS NACOES UNIDAS 21102</t>
  </si>
  <si>
    <t>04.795-910</t>
  </si>
  <si>
    <t>0412-8</t>
  </si>
  <si>
    <t>VISTEON BRASIL PREVIDENCIA PRIVADA - VBPP</t>
  </si>
  <si>
    <t>05.590.227/0001-58</t>
  </si>
  <si>
    <t>AVENIDA ORLANDA BERGAMO</t>
  </si>
  <si>
    <t>07.232-151</t>
  </si>
  <si>
    <t>HTTPS://VISTEONPREV.PARTICIPANTE.COM.BR/</t>
  </si>
  <si>
    <t>0317-4</t>
  </si>
  <si>
    <t>00.571.135/0001-07</t>
  </si>
  <si>
    <t>RUA LEMOS MONTEIRO</t>
  </si>
  <si>
    <t>05.501-050</t>
  </si>
  <si>
    <t>WWW.VEXTY.COM.BR</t>
  </si>
  <si>
    <t>0239-5</t>
  </si>
  <si>
    <t>VIKINGPREV SOCIEDADE DE PREVIDENCIA PRIVADA</t>
  </si>
  <si>
    <t>00.158.783/0001-36</t>
  </si>
  <si>
    <t>AV. JUSCELINO K. DE OLIVEIRA, 2600</t>
  </si>
  <si>
    <t>81.260-900</t>
  </si>
  <si>
    <t>WWW.VIKINGPREV.COM.BR</t>
  </si>
  <si>
    <t>0424-8</t>
  </si>
  <si>
    <t>VISAO PREV SOCIEDADE DE PREVIDENCIA COMPLEMENTAR</t>
  </si>
  <si>
    <t>07.205.215/0001-98</t>
  </si>
  <si>
    <t>ALAMEDA SANTOS, 787. CONJUNTOS 11 E 12</t>
  </si>
  <si>
    <t>01.419-001</t>
  </si>
  <si>
    <t>WWW.VISAOPREV.COM.BR</t>
  </si>
  <si>
    <t>0468-3</t>
  </si>
  <si>
    <t>FUNDACAO VIVA DE PREVIDENCIA</t>
  </si>
  <si>
    <t>18.868.955/0001-20</t>
  </si>
  <si>
    <t>SETOR DE MÚLTIPLAS ATIVIDADES SUL SMAS TRECHO 3 CONJ. 3 BLOCO E SALAS 409 A 416 ED. UNION OFFICE</t>
  </si>
  <si>
    <t>71.215-300</t>
  </si>
  <si>
    <t>WWW.VIVAPREV.COM.BR</t>
  </si>
  <si>
    <t>0404-2</t>
  </si>
  <si>
    <t>VOITH PREV - SOCIEDADE DE PREVIDENCIA PRIVADA</t>
  </si>
  <si>
    <t>03.953.059/0001-92</t>
  </si>
  <si>
    <t>R FRIEDRICH VON VOITH 825</t>
  </si>
  <si>
    <t>02.995-000</t>
  </si>
  <si>
    <t>WWW.PORTALPREV.COM.BR/VOITHPREV</t>
  </si>
  <si>
    <t>0104-7</t>
  </si>
  <si>
    <t>VULCAPREV SOCIEDADE DE PREVIDENCIA PRIVADA</t>
  </si>
  <si>
    <t>VULCAPREV</t>
  </si>
  <si>
    <t>28.674.455/0001-01</t>
  </si>
  <si>
    <t>EST DO COLEGIO 380 PARTE</t>
  </si>
  <si>
    <t>21.235-280</t>
  </si>
  <si>
    <t>0347-2</t>
  </si>
  <si>
    <t>VOLKSWAGEN PREVIDENCIA PRIVADA</t>
  </si>
  <si>
    <t>58.165.622/0001-50</t>
  </si>
  <si>
    <t>VIA ANCHIETA S/N KM 23,5                   CPI 1186</t>
  </si>
  <si>
    <t>0105-1</t>
  </si>
  <si>
    <t>WEG SEGURIDADE SOCIAL</t>
  </si>
  <si>
    <t>79.378.063/0001-36</t>
  </si>
  <si>
    <t>AVENIDA PREFEITO WALDEMAR GRUBBA</t>
  </si>
  <si>
    <t>89.256-900</t>
  </si>
  <si>
    <t>WWW.WEGSEGURIDADE.COM.BR</t>
  </si>
  <si>
    <t>0375-3</t>
  </si>
  <si>
    <t>WYETH PREV - SOCIEDADE PREVIDENCIARIA</t>
  </si>
  <si>
    <t>WYETH PREV</t>
  </si>
  <si>
    <t>02.425.476/0001-08</t>
  </si>
  <si>
    <t>RUA ALEXANDRE DUMAS, 1860 - 3º ANDAR</t>
  </si>
  <si>
    <t>www.portal-hro.com.br/wyethprev</t>
  </si>
  <si>
    <t>Número de Patrocinadores</t>
  </si>
  <si>
    <t>Indicador Núm. Patrocinadores (1 a 4)</t>
  </si>
  <si>
    <t>Indicador Núm. de Patroc</t>
  </si>
  <si>
    <t>Indicador Pluralidade de PB</t>
  </si>
  <si>
    <t xml:space="preserve">Indicador Núm. Patrocinadores </t>
  </si>
  <si>
    <t>Média dos Indicadores</t>
  </si>
  <si>
    <t>COMPLEXIDADE</t>
  </si>
  <si>
    <t>0 a 2</t>
  </si>
  <si>
    <t>3 a 5</t>
  </si>
  <si>
    <t>6 a 13,75</t>
  </si>
  <si>
    <t>acima de 13,75</t>
  </si>
  <si>
    <t>qtde Privada</t>
  </si>
  <si>
    <t>qtde Pública Federal</t>
  </si>
  <si>
    <t>qtde Pública Estadual</t>
  </si>
  <si>
    <t>qtde Pública Municipal</t>
  </si>
  <si>
    <t>qtde Instituída</t>
  </si>
  <si>
    <t>Servidor</t>
  </si>
  <si>
    <t>Info. Adicionais</t>
  </si>
  <si>
    <t>qtde EFPC Servidor Público</t>
  </si>
  <si>
    <t>BENEFÍCIOS DE PRESTAÇÃO CONTINUADA</t>
  </si>
  <si>
    <t>BENEFÍCIOS DE PRESTAÇÃO ÚNICA</t>
  </si>
  <si>
    <t xml:space="preserve">Data da Extração: </t>
  </si>
  <si>
    <t>Balancete Consolidado</t>
  </si>
  <si>
    <t>Patrocínios Predominantes: Privada / Pública Federal / Pública Estadual / Pública Municipal / Instituidor</t>
  </si>
  <si>
    <t>Matr. EFPC</t>
  </si>
  <si>
    <t>03/2023</t>
  </si>
  <si>
    <t>Indicador Fluxo Previdencial (1 a 4)</t>
  </si>
  <si>
    <t>RELATÓRIOS &gt; 3 - ANALÍTICOS &gt; 3.1 - DADOS &gt; 3.1 - CONTÁBIL &gt; Balancetes &gt; Consolidados</t>
  </si>
  <si>
    <t>PATROCINADOR(ES)</t>
  </si>
  <si>
    <t>PARTICIPANTES</t>
  </si>
  <si>
    <t>AUTOPATROCINADOS</t>
  </si>
  <si>
    <t>PARTICIPANTES EM BPD</t>
  </si>
  <si>
    <t>INSTITUIDOR(ES)</t>
  </si>
  <si>
    <t>Fluxo Previdencial</t>
  </si>
  <si>
    <t>Fluxo Previdencial = Somatório das seguintes contas</t>
  </si>
  <si>
    <t>0 a R$6.701.593,22</t>
  </si>
  <si>
    <t>R$6.701.593,23 a R$21.848.025,00</t>
  </si>
  <si>
    <t>R$21.848.025,01 a R$73.426.087,62</t>
  </si>
  <si>
    <t>acima de R$73.426.087,63</t>
  </si>
  <si>
    <t>Indicador Fluxo Previdencial</t>
  </si>
  <si>
    <t>qtde EFPC (Todo Sistema)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</si>
</sst>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&quot;R$&quot;* #,##0.00_-;\-&quot;R$&quot;* #,##0.00_-;_-&quot;R$&quot;* &quot;-&quot;??_-;_-@_-"/>
    <numFmt numFmtId="165" formatCode="[$-10416]#,##0.00"/>
    <numFmt numFmtId="166" formatCode="0.0000%"/>
    <numFmt numFmtId="167" formatCode="0.000%"/>
    <numFmt numFmtId="168" formatCode="[$-10416]d/m/yyyy"/>
    <numFmt numFmtId="169" formatCode="[$-10416]dd/mm/yyyy"/>
  </numFmts>
  <fonts count="39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11"/>
      <color rgb="FF000000"/>
      <name val="Arial"/>
      <family val="2"/>
    </font>
    <font>
      <b/>
      <sz val="12"/>
      <color rgb="FF000000"/>
      <name val="Tahoma"/>
      <family val="2"/>
    </font>
    <font>
      <sz val="8"/>
      <color rgb="FF000000"/>
      <name val="Arial"/>
      <family val="2"/>
    </font>
    <font>
      <b/>
      <sz val="8"/>
      <color rgb="FFFFFFFF"/>
      <name val="Tahoma"/>
      <family val="2"/>
    </font>
    <font>
      <sz val="8"/>
      <color rgb="FF000000"/>
      <name val="Tahoma"/>
      <family val="2"/>
    </font>
    <font>
      <sz val="8"/>
      <color rgb="FF0E3696"/>
      <name val="Verdana"/>
      <family val="2"/>
    </font>
    <font>
      <sz val="6"/>
      <color rgb="FF666666"/>
      <name val="Verdana"/>
      <family val="2"/>
    </font>
    <font>
      <b/>
      <sz val="8"/>
      <color theme="0"/>
      <name val="Tahoma"/>
      <family val="2"/>
    </font>
    <font>
      <b/>
      <sz val="11"/>
      <name val="Calibri"/>
      <family val="2"/>
      <scheme val="minor"/>
    </font>
    <font>
      <sz val="8"/>
      <color rgb="FF000000"/>
      <name val="Tahoma"/>
    </font>
    <font>
      <b/>
      <sz val="11"/>
      <name val="Calibri"/>
      <family val="2"/>
    </font>
    <font>
      <sz val="9"/>
      <color rgb="FF000000"/>
      <name val="Tahoma"/>
      <family val="2"/>
    </font>
    <font>
      <b/>
      <sz val="9"/>
      <color rgb="FF000000"/>
      <name val="Tahoma"/>
      <family val="2"/>
    </font>
    <font>
      <sz val="11"/>
      <color rgb="FF000000"/>
      <name val="Calibri"/>
      <family val="2"/>
      <scheme val="minor"/>
    </font>
    <font>
      <b/>
      <sz val="8"/>
      <name val="Tahoma"/>
      <family val="2"/>
    </font>
    <font>
      <sz val="9"/>
      <name val="Calibri"/>
      <family val="2"/>
    </font>
    <font>
      <b/>
      <sz val="9"/>
      <name val="Tahoma"/>
      <family val="2"/>
    </font>
    <font>
      <u/>
      <sz val="8"/>
      <color rgb="FF000000"/>
      <name val="Verdana"/>
      <family val="2"/>
    </font>
    <font>
      <sz val="11"/>
      <name val="Calibri"/>
    </font>
    <font>
      <b/>
      <sz val="12"/>
      <color rgb="FF000000"/>
      <name val="Arial"/>
    </font>
    <font>
      <b/>
      <sz val="13"/>
      <color rgb="FF000000"/>
      <name val="Arial"/>
    </font>
    <font>
      <b/>
      <sz val="14"/>
      <color rgb="FF6495ED"/>
      <name val="Tahoma"/>
    </font>
    <font>
      <b/>
      <sz val="11"/>
      <color rgb="FFFFFFFF"/>
      <name val="Tahoma"/>
    </font>
    <font>
      <sz val="9"/>
      <color rgb="FF000000"/>
      <name val="Tahoma"/>
    </font>
    <font>
      <sz val="11"/>
      <name val="Calibri"/>
      <family val="2"/>
      <scheme val="minor"/>
    </font>
    <font>
      <sz val="9"/>
      <name val="Calibri"/>
      <family val="2"/>
      <scheme val="minor"/>
    </font>
    <font>
      <b/>
      <sz val="8"/>
      <name val="Calibri"/>
      <family val="2"/>
      <scheme val="minor"/>
    </font>
    <font>
      <sz val="9"/>
      <color rgb="FF000000"/>
      <name val="Calibri"/>
      <family val="2"/>
      <scheme val="minor"/>
    </font>
    <font>
      <sz val="8"/>
      <color rgb="FF000000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name val="Calibri"/>
      <family val="2"/>
      <scheme val="minor"/>
    </font>
    <font>
      <b/>
      <sz val="16"/>
      <name val="Calibri"/>
      <family val="2"/>
      <scheme val="minor"/>
    </font>
    <font>
      <b/>
      <sz val="11"/>
      <color rgb="FF000000"/>
      <name val="Arial"/>
    </font>
    <font>
      <sz val="8"/>
      <color rgb="FF000000"/>
      <name val="Arial"/>
    </font>
    <font>
      <b/>
      <sz val="12"/>
      <color rgb="FF000000"/>
      <name val="Tahoma"/>
    </font>
    <font>
      <b/>
      <sz val="8"/>
      <color rgb="FFFFFFFF"/>
      <name val="Tahoma"/>
    </font>
  </fonts>
  <fills count="10">
    <fill>
      <patternFill patternType="none"/>
    </fill>
    <fill>
      <patternFill patternType="gray125"/>
    </fill>
    <fill>
      <patternFill patternType="solid">
        <fgColor rgb="FF4682B4"/>
        <bgColor rgb="FF4682B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6495ED"/>
        <bgColor rgb="FF6495ED"/>
      </patternFill>
    </fill>
  </fills>
  <borders count="1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indexed="64"/>
      </top>
      <bottom style="thin">
        <color rgb="FFD3D3D3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rgb="FF000000"/>
      </top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/>
      <diagonal/>
    </border>
  </borders>
  <cellStyleXfs count="3">
    <xf numFmtId="0" fontId="0" fillId="0" borderId="0"/>
    <xf numFmtId="9" fontId="15" fillId="0" borderId="0" applyFont="0" applyFill="0" applyBorder="0" applyAlignment="0" applyProtection="0"/>
    <xf numFmtId="164" fontId="15" fillId="0" borderId="0" applyFont="0" applyFill="0" applyBorder="0" applyAlignment="0" applyProtection="0"/>
  </cellStyleXfs>
  <cellXfs count="130">
    <xf numFmtId="0" fontId="1" fillId="0" borderId="0" xfId="0" applyFont="1"/>
    <xf numFmtId="0" fontId="5" fillId="2" borderId="1" xfId="0" applyFont="1" applyFill="1" applyBorder="1" applyAlignment="1">
      <alignment horizontal="center" vertical="top" wrapText="1" readingOrder="1"/>
    </xf>
    <xf numFmtId="0" fontId="6" fillId="0" borderId="1" xfId="0" applyFont="1" applyBorder="1" applyAlignment="1">
      <alignment horizontal="center" vertical="top" wrapText="1" readingOrder="1"/>
    </xf>
    <xf numFmtId="0" fontId="6" fillId="0" borderId="1" xfId="0" applyFont="1" applyBorder="1" applyAlignment="1">
      <alignment horizontal="left" vertical="top" wrapText="1" readingOrder="1"/>
    </xf>
    <xf numFmtId="0" fontId="6" fillId="0" borderId="1" xfId="0" applyFont="1" applyBorder="1" applyAlignment="1">
      <alignment vertical="top" wrapText="1" readingOrder="1"/>
    </xf>
    <xf numFmtId="165" fontId="6" fillId="0" borderId="1" xfId="0" applyNumberFormat="1" applyFont="1" applyBorder="1" applyAlignment="1">
      <alignment vertical="top" wrapText="1" readingOrder="1"/>
    </xf>
    <xf numFmtId="0" fontId="7" fillId="0" borderId="0" xfId="0" applyFont="1"/>
    <xf numFmtId="0" fontId="5" fillId="2" borderId="4" xfId="0" applyFont="1" applyFill="1" applyBorder="1" applyAlignment="1">
      <alignment horizontal="center" vertical="top" wrapText="1" readingOrder="1"/>
    </xf>
    <xf numFmtId="0" fontId="9" fillId="2" borderId="4" xfId="0" applyFont="1" applyFill="1" applyBorder="1" applyAlignment="1">
      <alignment horizontal="center" vertical="center" wrapText="1" readingOrder="1"/>
    </xf>
    <xf numFmtId="0" fontId="0" fillId="0" borderId="0" xfId="0"/>
    <xf numFmtId="0" fontId="0" fillId="0" borderId="4" xfId="0" applyBorder="1"/>
    <xf numFmtId="0" fontId="10" fillId="0" borderId="4" xfId="0" applyFont="1" applyBorder="1" applyAlignment="1">
      <alignment horizontal="center" vertical="center"/>
    </xf>
    <xf numFmtId="10" fontId="0" fillId="0" borderId="5" xfId="0" applyNumberFormat="1" applyBorder="1"/>
    <xf numFmtId="0" fontId="10" fillId="0" borderId="0" xfId="0" applyFont="1" applyAlignment="1">
      <alignment horizontal="center" vertical="center"/>
    </xf>
    <xf numFmtId="166" fontId="0" fillId="0" borderId="6" xfId="0" applyNumberFormat="1" applyBorder="1"/>
    <xf numFmtId="0" fontId="11" fillId="0" borderId="4" xfId="0" applyFont="1" applyBorder="1" applyAlignment="1">
      <alignment vertical="top" wrapText="1" readingOrder="1"/>
    </xf>
    <xf numFmtId="165" fontId="11" fillId="0" borderId="4" xfId="0" applyNumberFormat="1" applyFont="1" applyBorder="1" applyAlignment="1">
      <alignment vertical="top" wrapText="1" readingOrder="1"/>
    </xf>
    <xf numFmtId="165" fontId="0" fillId="0" borderId="0" xfId="0" applyNumberFormat="1"/>
    <xf numFmtId="0" fontId="1" fillId="0" borderId="4" xfId="0" applyFont="1" applyBorder="1"/>
    <xf numFmtId="0" fontId="12" fillId="0" borderId="4" xfId="0" applyFont="1" applyBorder="1"/>
    <xf numFmtId="0" fontId="13" fillId="0" borderId="1" xfId="0" applyFont="1" applyBorder="1" applyAlignment="1">
      <alignment vertical="center" wrapText="1" readingOrder="1"/>
    </xf>
    <xf numFmtId="0" fontId="13" fillId="0" borderId="1" xfId="0" applyFont="1" applyBorder="1" applyAlignment="1">
      <alignment horizontal="center" vertical="center" wrapText="1" readingOrder="1"/>
    </xf>
    <xf numFmtId="0" fontId="13" fillId="0" borderId="7" xfId="0" applyFont="1" applyBorder="1" applyAlignment="1">
      <alignment vertical="center" wrapText="1" readingOrder="1"/>
    </xf>
    <xf numFmtId="0" fontId="13" fillId="0" borderId="8" xfId="0" applyFont="1" applyBorder="1" applyAlignment="1">
      <alignment vertical="center" wrapText="1" readingOrder="1"/>
    </xf>
    <xf numFmtId="2" fontId="1" fillId="0" borderId="0" xfId="0" applyNumberFormat="1" applyFont="1"/>
    <xf numFmtId="0" fontId="14" fillId="0" borderId="1" xfId="0" applyFont="1" applyBorder="1" applyAlignment="1">
      <alignment horizontal="right" vertical="center" wrapText="1" readingOrder="1"/>
    </xf>
    <xf numFmtId="3" fontId="14" fillId="0" borderId="1" xfId="0" applyNumberFormat="1" applyFont="1" applyBorder="1" applyAlignment="1">
      <alignment horizontal="right" vertical="center" wrapText="1" readingOrder="1"/>
    </xf>
    <xf numFmtId="0" fontId="6" fillId="0" borderId="0" xfId="0" applyFont="1" applyAlignment="1">
      <alignment vertical="top" wrapText="1" readingOrder="1"/>
    </xf>
    <xf numFmtId="0" fontId="1" fillId="0" borderId="0" xfId="0" applyFont="1" applyAlignment="1">
      <alignment horizontal="center" vertical="top"/>
    </xf>
    <xf numFmtId="167" fontId="1" fillId="0" borderId="0" xfId="1" applyNumberFormat="1" applyFont="1"/>
    <xf numFmtId="165" fontId="11" fillId="0" borderId="1" xfId="0" applyNumberFormat="1" applyFont="1" applyBorder="1" applyAlignment="1">
      <alignment vertical="top" wrapText="1" readingOrder="1"/>
    </xf>
    <xf numFmtId="0" fontId="11" fillId="0" borderId="0" xfId="0" applyFont="1" applyAlignment="1">
      <alignment vertical="top" wrapText="1" readingOrder="1"/>
    </xf>
    <xf numFmtId="0" fontId="6" fillId="0" borderId="4" xfId="0" applyFont="1" applyBorder="1" applyAlignment="1">
      <alignment vertical="top" wrapText="1" readingOrder="1"/>
    </xf>
    <xf numFmtId="167" fontId="1" fillId="0" borderId="4" xfId="1" applyNumberFormat="1" applyFont="1" applyBorder="1"/>
    <xf numFmtId="0" fontId="16" fillId="0" borderId="0" xfId="0" applyFont="1" applyAlignment="1">
      <alignment horizontal="center"/>
    </xf>
    <xf numFmtId="0" fontId="1" fillId="0" borderId="6" xfId="0" applyFont="1" applyBorder="1"/>
    <xf numFmtId="10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12" fillId="8" borderId="4" xfId="0" applyFont="1" applyFill="1" applyBorder="1" applyAlignment="1">
      <alignment horizontal="center" vertical="top"/>
    </xf>
    <xf numFmtId="0" fontId="17" fillId="0" borderId="9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0" xfId="0" applyFont="1"/>
    <xf numFmtId="0" fontId="13" fillId="5" borderId="4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/>
    </xf>
    <xf numFmtId="0" fontId="13" fillId="4" borderId="4" xfId="0" applyFont="1" applyFill="1" applyBorder="1" applyAlignment="1">
      <alignment horizontal="center"/>
    </xf>
    <xf numFmtId="0" fontId="13" fillId="6" borderId="4" xfId="0" applyFont="1" applyFill="1" applyBorder="1" applyAlignment="1">
      <alignment horizontal="center"/>
    </xf>
    <xf numFmtId="0" fontId="1" fillId="0" borderId="5" xfId="0" applyFont="1" applyBorder="1"/>
    <xf numFmtId="0" fontId="19" fillId="0" borderId="0" xfId="0" applyFont="1"/>
    <xf numFmtId="0" fontId="20" fillId="0" borderId="0" xfId="0" applyFont="1"/>
    <xf numFmtId="0" fontId="20" fillId="0" borderId="13" xfId="0" applyFont="1" applyBorder="1" applyAlignment="1">
      <alignment vertical="top" wrapText="1"/>
    </xf>
    <xf numFmtId="0" fontId="24" fillId="9" borderId="1" xfId="0" applyFont="1" applyFill="1" applyBorder="1" applyAlignment="1">
      <alignment horizontal="center" vertical="center" wrapText="1" readingOrder="1"/>
    </xf>
    <xf numFmtId="0" fontId="24" fillId="9" borderId="1" xfId="0" applyFont="1" applyFill="1" applyBorder="1" applyAlignment="1">
      <alignment horizontal="left" vertical="center" wrapText="1" readingOrder="1"/>
    </xf>
    <xf numFmtId="0" fontId="25" fillId="0" borderId="1" xfId="0" applyFont="1" applyBorder="1" applyAlignment="1">
      <alignment horizontal="center" vertical="center" wrapText="1" readingOrder="1"/>
    </xf>
    <xf numFmtId="0" fontId="25" fillId="0" borderId="1" xfId="0" applyFont="1" applyBorder="1" applyAlignment="1">
      <alignment vertical="center" wrapText="1" readingOrder="1"/>
    </xf>
    <xf numFmtId="0" fontId="25" fillId="0" borderId="1" xfId="0" applyFont="1" applyBorder="1" applyAlignment="1">
      <alignment horizontal="left" vertical="center" wrapText="1" readingOrder="1"/>
    </xf>
    <xf numFmtId="168" fontId="25" fillId="0" borderId="1" xfId="0" applyNumberFormat="1" applyFont="1" applyBorder="1" applyAlignment="1">
      <alignment horizontal="center" vertical="center" wrapText="1" readingOrder="1"/>
    </xf>
    <xf numFmtId="169" fontId="25" fillId="0" borderId="1" xfId="0" applyNumberFormat="1" applyFont="1" applyBorder="1" applyAlignment="1">
      <alignment horizontal="center" vertical="center" wrapText="1" readingOrder="1"/>
    </xf>
    <xf numFmtId="0" fontId="5" fillId="2" borderId="14" xfId="0" applyFont="1" applyFill="1" applyBorder="1" applyAlignment="1">
      <alignment horizontal="center" vertical="top" wrapText="1" readingOrder="1"/>
    </xf>
    <xf numFmtId="0" fontId="5" fillId="2" borderId="0" xfId="0" applyFont="1" applyFill="1" applyAlignment="1">
      <alignment horizontal="center" vertical="top" wrapText="1" readingOrder="1"/>
    </xf>
    <xf numFmtId="0" fontId="26" fillId="0" borderId="0" xfId="0" applyFont="1"/>
    <xf numFmtId="0" fontId="26" fillId="0" borderId="4" xfId="0" applyFont="1" applyBorder="1"/>
    <xf numFmtId="0" fontId="26" fillId="0" borderId="0" xfId="0" applyFont="1" applyAlignment="1">
      <alignment horizontal="center" vertical="top"/>
    </xf>
    <xf numFmtId="0" fontId="27" fillId="0" borderId="0" xfId="0" applyFont="1"/>
    <xf numFmtId="0" fontId="28" fillId="0" borderId="0" xfId="0" applyFont="1" applyAlignment="1">
      <alignment horizontal="center"/>
    </xf>
    <xf numFmtId="0" fontId="10" fillId="0" borderId="4" xfId="0" applyFont="1" applyBorder="1"/>
    <xf numFmtId="0" fontId="10" fillId="8" borderId="4" xfId="0" applyFont="1" applyFill="1" applyBorder="1" applyAlignment="1">
      <alignment horizontal="center" vertical="top"/>
    </xf>
    <xf numFmtId="0" fontId="29" fillId="5" borderId="4" xfId="0" applyFont="1" applyFill="1" applyBorder="1" applyAlignment="1">
      <alignment horizontal="center"/>
    </xf>
    <xf numFmtId="0" fontId="29" fillId="3" borderId="4" xfId="0" applyFont="1" applyFill="1" applyBorder="1" applyAlignment="1">
      <alignment horizontal="center"/>
    </xf>
    <xf numFmtId="0" fontId="29" fillId="4" borderId="4" xfId="0" applyFont="1" applyFill="1" applyBorder="1" applyAlignment="1">
      <alignment horizontal="center"/>
    </xf>
    <xf numFmtId="0" fontId="29" fillId="6" borderId="4" xfId="0" applyFont="1" applyFill="1" applyBorder="1" applyAlignment="1">
      <alignment horizontal="center"/>
    </xf>
    <xf numFmtId="0" fontId="26" fillId="4" borderId="4" xfId="0" applyFont="1" applyFill="1" applyBorder="1"/>
    <xf numFmtId="0" fontId="26" fillId="7" borderId="4" xfId="0" applyFont="1" applyFill="1" applyBorder="1"/>
    <xf numFmtId="0" fontId="26" fillId="5" borderId="4" xfId="0" applyFont="1" applyFill="1" applyBorder="1"/>
    <xf numFmtId="0" fontId="26" fillId="6" borderId="4" xfId="0" applyFont="1" applyFill="1" applyBorder="1"/>
    <xf numFmtId="0" fontId="30" fillId="0" borderId="0" xfId="0" applyFont="1" applyAlignment="1">
      <alignment vertical="top" wrapText="1" readingOrder="1"/>
    </xf>
    <xf numFmtId="0" fontId="31" fillId="0" borderId="0" xfId="0" applyFont="1"/>
    <xf numFmtId="0" fontId="32" fillId="2" borderId="4" xfId="0" applyFont="1" applyFill="1" applyBorder="1" applyAlignment="1">
      <alignment horizontal="center" vertical="top" wrapText="1" readingOrder="1"/>
    </xf>
    <xf numFmtId="0" fontId="33" fillId="0" borderId="0" xfId="0" applyFont="1"/>
    <xf numFmtId="0" fontId="33" fillId="0" borderId="0" xfId="0" applyFont="1" applyAlignment="1">
      <alignment horizontal="center" vertical="top"/>
    </xf>
    <xf numFmtId="0" fontId="32" fillId="2" borderId="14" xfId="0" applyFont="1" applyFill="1" applyBorder="1" applyAlignment="1">
      <alignment horizontal="center" vertical="top" wrapText="1" readingOrder="1"/>
    </xf>
    <xf numFmtId="0" fontId="32" fillId="2" borderId="1" xfId="0" applyFont="1" applyFill="1" applyBorder="1" applyAlignment="1">
      <alignment horizontal="center" vertical="top" wrapText="1" readingOrder="1"/>
    </xf>
    <xf numFmtId="0" fontId="17" fillId="0" borderId="0" xfId="0" applyFont="1" applyAlignment="1">
      <alignment horizontal="center"/>
    </xf>
    <xf numFmtId="164" fontId="1" fillId="0" borderId="0" xfId="2" applyFont="1"/>
    <xf numFmtId="164" fontId="1" fillId="0" borderId="6" xfId="2" applyFont="1" applyBorder="1"/>
    <xf numFmtId="0" fontId="32" fillId="2" borderId="0" xfId="0" applyFont="1" applyFill="1" applyAlignment="1">
      <alignment horizontal="center" vertical="top" wrapText="1" readingOrder="1"/>
    </xf>
    <xf numFmtId="0" fontId="10" fillId="0" borderId="5" xfId="0" applyFont="1" applyBorder="1" applyAlignment="1">
      <alignment horizontal="center"/>
    </xf>
    <xf numFmtId="0" fontId="6" fillId="0" borderId="1" xfId="0" applyFont="1" applyBorder="1" applyAlignment="1">
      <alignment horizontal="center" vertical="top" wrapText="1" readingOrder="1"/>
    </xf>
    <xf numFmtId="0" fontId="1" fillId="0" borderId="2" xfId="0" applyFont="1" applyBorder="1" applyAlignment="1">
      <alignment vertical="top" wrapText="1"/>
    </xf>
    <xf numFmtId="0" fontId="6" fillId="0" borderId="1" xfId="0" applyFont="1" applyBorder="1" applyAlignment="1">
      <alignment horizontal="left" vertical="top" wrapText="1" readingOrder="1"/>
    </xf>
    <xf numFmtId="0" fontId="1" fillId="0" borderId="3" xfId="0" applyFont="1" applyBorder="1" applyAlignment="1">
      <alignment vertical="top" wrapText="1"/>
    </xf>
    <xf numFmtId="0" fontId="2" fillId="0" borderId="0" xfId="0" applyFont="1" applyAlignment="1">
      <alignment vertical="center" wrapText="1" readingOrder="1"/>
    </xf>
    <xf numFmtId="0" fontId="1" fillId="0" borderId="0" xfId="0" applyFont="1"/>
    <xf numFmtId="0" fontId="3" fillId="0" borderId="0" xfId="0" applyFont="1" applyAlignment="1">
      <alignment vertical="top" wrapText="1" readingOrder="1"/>
    </xf>
    <xf numFmtId="0" fontId="4" fillId="0" borderId="0" xfId="0" applyFont="1" applyAlignment="1">
      <alignment horizontal="right" vertical="top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18" fillId="0" borderId="4" xfId="0" applyFont="1" applyBorder="1" applyAlignment="1">
      <alignment horizontal="center"/>
    </xf>
    <xf numFmtId="0" fontId="17" fillId="0" borderId="10" xfId="0" applyFont="1" applyBorder="1" applyAlignment="1">
      <alignment horizontal="center" vertical="center" textRotation="255"/>
    </xf>
    <xf numFmtId="0" fontId="17" fillId="0" borderId="11" xfId="0" applyFont="1" applyBorder="1" applyAlignment="1">
      <alignment horizontal="center" vertical="center" textRotation="255"/>
    </xf>
    <xf numFmtId="0" fontId="17" fillId="0" borderId="12" xfId="0" applyFont="1" applyBorder="1" applyAlignment="1">
      <alignment horizontal="center" vertical="center" textRotation="255"/>
    </xf>
    <xf numFmtId="0" fontId="17" fillId="0" borderId="5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25" fillId="0" borderId="1" xfId="0" applyFont="1" applyBorder="1" applyAlignment="1">
      <alignment horizontal="center" vertical="center" wrapText="1" readingOrder="1"/>
    </xf>
    <xf numFmtId="0" fontId="20" fillId="0" borderId="2" xfId="0" applyFont="1" applyBorder="1" applyAlignment="1">
      <alignment vertical="top" wrapText="1"/>
    </xf>
    <xf numFmtId="0" fontId="25" fillId="0" borderId="1" xfId="0" applyFont="1" applyBorder="1" applyAlignment="1">
      <alignment vertical="center" wrapText="1" readingOrder="1"/>
    </xf>
    <xf numFmtId="0" fontId="20" fillId="0" borderId="3" xfId="0" applyFont="1" applyBorder="1" applyAlignment="1">
      <alignment vertical="top" wrapText="1"/>
    </xf>
    <xf numFmtId="0" fontId="20" fillId="0" borderId="0" xfId="0" applyFont="1"/>
    <xf numFmtId="0" fontId="21" fillId="0" borderId="0" xfId="0" applyFont="1" applyAlignment="1">
      <alignment vertical="top" wrapText="1" readingOrder="1"/>
    </xf>
    <xf numFmtId="0" fontId="23" fillId="0" borderId="0" xfId="0" applyFont="1" applyAlignment="1">
      <alignment vertical="top" wrapText="1" readingOrder="1"/>
    </xf>
    <xf numFmtId="0" fontId="24" fillId="9" borderId="1" xfId="0" applyFont="1" applyFill="1" applyBorder="1" applyAlignment="1">
      <alignment horizontal="center" vertical="center" wrapText="1" readingOrder="1"/>
    </xf>
    <xf numFmtId="0" fontId="27" fillId="0" borderId="10" xfId="0" applyFont="1" applyBorder="1" applyAlignment="1">
      <alignment horizontal="center" vertical="center" textRotation="255"/>
    </xf>
    <xf numFmtId="0" fontId="27" fillId="0" borderId="11" xfId="0" applyFont="1" applyBorder="1" applyAlignment="1">
      <alignment horizontal="center" vertical="center" textRotation="255"/>
    </xf>
    <xf numFmtId="0" fontId="27" fillId="0" borderId="12" xfId="0" applyFont="1" applyBorder="1" applyAlignment="1">
      <alignment horizontal="center" vertical="center" textRotation="255"/>
    </xf>
    <xf numFmtId="0" fontId="34" fillId="0" borderId="4" xfId="0" applyFont="1" applyBorder="1" applyAlignment="1">
      <alignment horizontal="center"/>
    </xf>
    <xf numFmtId="0" fontId="27" fillId="0" borderId="4" xfId="0" applyFont="1" applyBorder="1" applyAlignment="1">
      <alignment horizontal="center"/>
    </xf>
    <xf numFmtId="0" fontId="35" fillId="0" borderId="0" xfId="0" applyFont="1" applyAlignment="1">
      <alignment vertical="center" wrapText="1" readingOrder="1"/>
    </xf>
    <xf numFmtId="0" fontId="36" fillId="0" borderId="0" xfId="0" applyFont="1" applyAlignment="1">
      <alignment horizontal="right" vertical="top" wrapText="1" readingOrder="1"/>
    </xf>
    <xf numFmtId="0" fontId="37" fillId="0" borderId="0" xfId="0" applyFont="1" applyAlignment="1">
      <alignment vertical="top" wrapText="1" readingOrder="1"/>
    </xf>
    <xf numFmtId="0" fontId="36" fillId="0" borderId="0" xfId="0" applyFont="1" applyAlignment="1">
      <alignment vertical="top" wrapText="1" readingOrder="1"/>
    </xf>
    <xf numFmtId="0" fontId="38" fillId="2" borderId="1" xfId="0" applyFont="1" applyFill="1" applyBorder="1" applyAlignment="1">
      <alignment horizontal="center" vertical="top" wrapText="1" readingOrder="1"/>
    </xf>
    <xf numFmtId="0" fontId="38" fillId="2" borderId="1" xfId="0" applyFont="1" applyFill="1" applyBorder="1" applyAlignment="1">
      <alignment horizontal="center" vertical="top" wrapText="1" readingOrder="1"/>
    </xf>
    <xf numFmtId="0" fontId="11" fillId="0" borderId="1" xfId="0" applyFont="1" applyBorder="1" applyAlignment="1">
      <alignment horizontal="center" vertical="top" wrapText="1" readingOrder="1"/>
    </xf>
    <xf numFmtId="0" fontId="11" fillId="0" borderId="1" xfId="0" applyFont="1" applyBorder="1" applyAlignment="1">
      <alignment horizontal="center" vertical="top" wrapText="1" readingOrder="1"/>
    </xf>
    <xf numFmtId="0" fontId="11" fillId="0" borderId="1" xfId="0" applyFont="1" applyBorder="1" applyAlignment="1">
      <alignment vertical="top" wrapText="1" readingOrder="1"/>
    </xf>
    <xf numFmtId="1" fontId="11" fillId="0" borderId="1" xfId="0" applyNumberFormat="1" applyFont="1" applyBorder="1" applyAlignment="1">
      <alignment horizontal="center" vertical="top" wrapText="1" readingOrder="1"/>
    </xf>
    <xf numFmtId="1" fontId="20" fillId="0" borderId="2" xfId="0" applyNumberFormat="1" applyFont="1" applyBorder="1" applyAlignment="1">
      <alignment vertical="top" wrapText="1"/>
    </xf>
    <xf numFmtId="0" fontId="38" fillId="2" borderId="4" xfId="0" applyFont="1" applyFill="1" applyBorder="1" applyAlignment="1">
      <alignment horizontal="center" vertical="top" wrapText="1" readingOrder="1"/>
    </xf>
    <xf numFmtId="0" fontId="38" fillId="2" borderId="6" xfId="0" applyFont="1" applyFill="1" applyBorder="1" applyAlignment="1">
      <alignment horizontal="center" vertical="top" wrapText="1" readingOrder="1"/>
    </xf>
    <xf numFmtId="1" fontId="11" fillId="0" borderId="4" xfId="0" applyNumberFormat="1" applyFont="1" applyBorder="1" applyAlignment="1">
      <alignment horizontal="center" vertical="top" wrapText="1" readingOrder="1"/>
    </xf>
    <xf numFmtId="0" fontId="5" fillId="2" borderId="5" xfId="0" applyFont="1" applyFill="1" applyBorder="1" applyAlignment="1">
      <alignment horizontal="center" vertical="top" wrapText="1" readingOrder="1"/>
    </xf>
  </cellXfs>
  <cellStyles count="3">
    <cellStyle name="Moeda" xfId="2" builtinId="4"/>
    <cellStyle name="Normal" xfId="0" builtinId="0"/>
    <cellStyle name="Porcentagem" xfId="1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4682B4"/>
      <rgbColor rgb="00D3D3D3"/>
      <rgbColor rgb="00FFFFFF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2</xdr:row>
      <xdr:rowOff>0</xdr:rowOff>
    </xdr:from>
    <xdr:to>
      <xdr:col>3</xdr:col>
      <xdr:colOff>367563</xdr:colOff>
      <xdr:row>2</xdr:row>
      <xdr:rowOff>328584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</xdr:row>
      <xdr:rowOff>0</xdr:rowOff>
    </xdr:from>
    <xdr:to>
      <xdr:col>0</xdr:col>
      <xdr:colOff>672473</xdr:colOff>
      <xdr:row>3</xdr:row>
      <xdr:rowOff>449783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0BA58C9-E0A9-44AC-B340-B1811B41E54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4325" y="276225"/>
          <a:ext cx="672473" cy="46883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2</xdr:col>
      <xdr:colOff>354888</xdr:colOff>
      <xdr:row>2</xdr:row>
      <xdr:rowOff>328584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511C994-53E1-4EEF-9EF8-AF07CDD56856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47625"/>
          <a:ext cx="1069263" cy="328584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2</xdr:row>
      <xdr:rowOff>0</xdr:rowOff>
    </xdr:from>
    <xdr:to>
      <xdr:col>2</xdr:col>
      <xdr:colOff>354888</xdr:colOff>
      <xdr:row>2</xdr:row>
      <xdr:rowOff>328584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1517C6CF-416B-4EDE-A2E8-1084ACC1B99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" y="234950"/>
          <a:ext cx="1104188" cy="3285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1CAA-87C0-4C57-A216-FE1312033C43}">
  <dimension ref="A1:I262"/>
  <sheetViews>
    <sheetView workbookViewId="0">
      <selection activeCell="H4" sqref="H4"/>
    </sheetView>
  </sheetViews>
  <sheetFormatPr defaultColWidth="9.1796875" defaultRowHeight="14.5"/>
  <cols>
    <col min="1" max="1" width="15" style="9" customWidth="1"/>
    <col min="2" max="2" width="20.7265625" style="9" customWidth="1"/>
    <col min="3" max="3" width="15.7265625" style="9" customWidth="1"/>
    <col min="4" max="4" width="12.54296875" style="13" customWidth="1"/>
    <col min="5" max="5" width="10.7265625" style="9" customWidth="1"/>
    <col min="6" max="6" width="5.1796875" style="9" customWidth="1"/>
    <col min="7" max="7" width="18" style="9" customWidth="1"/>
    <col min="8" max="8" width="9.1796875" style="9"/>
    <col min="9" max="9" width="14.54296875" style="9" customWidth="1"/>
    <col min="10" max="16384" width="9.1796875" style="9"/>
  </cols>
  <sheetData>
    <row r="1" spans="1:9">
      <c r="A1" s="7" t="s">
        <v>293</v>
      </c>
      <c r="B1" s="7" t="s">
        <v>294</v>
      </c>
      <c r="C1" s="7" t="s">
        <v>295</v>
      </c>
      <c r="D1" s="8" t="s">
        <v>298</v>
      </c>
      <c r="I1" s="10" t="s">
        <v>296</v>
      </c>
    </row>
    <row r="2" spans="1:9">
      <c r="A2" s="15" t="s">
        <v>17</v>
      </c>
      <c r="B2" s="16">
        <v>1449108766.8199999</v>
      </c>
      <c r="C2" s="14">
        <f t="shared" ref="C2:C65" si="0">B2/$B$262</f>
        <v>1.2840693742988639E-3</v>
      </c>
      <c r="D2" s="11" t="str" cm="1">
        <f t="array" ref="D2">_xlfn.IFS(C2&gt;=$H$2,"4",AND($H$3&lt;=C2,C2&lt;$H$2),"3",AND($H$4&lt;=C2,C2&lt;$H$3),"2",C2&lt;$H$4,"1")</f>
        <v>2</v>
      </c>
      <c r="F2" s="10">
        <v>4</v>
      </c>
      <c r="G2" s="10" t="s">
        <v>299</v>
      </c>
      <c r="H2" s="12">
        <v>1.4999999999999999E-2</v>
      </c>
      <c r="I2" s="10">
        <f>COUNTIF($D$2:$D$256,F2)</f>
        <v>11</v>
      </c>
    </row>
    <row r="3" spans="1:9">
      <c r="A3" s="15" t="s">
        <v>303</v>
      </c>
      <c r="B3" s="16">
        <v>0</v>
      </c>
      <c r="C3" s="14">
        <f t="shared" si="0"/>
        <v>0</v>
      </c>
      <c r="D3" s="11" t="str" cm="1">
        <f t="array" ref="D3">_xlfn.IFS(C3&gt;=$H$2,"4",AND($H$3&lt;=C3,C3&lt;$H$2),"3",AND($H$4&lt;=C3,C3&lt;$H$3),"2",C3&lt;$H$4,"1")</f>
        <v>1</v>
      </c>
      <c r="F3" s="10">
        <v>3</v>
      </c>
      <c r="G3" s="10" t="s">
        <v>300</v>
      </c>
      <c r="H3" s="12">
        <v>2E-3</v>
      </c>
      <c r="I3" s="10">
        <f t="shared" ref="I3:I5" si="1">COUNTIF($D$2:$D$256,F3)</f>
        <v>56</v>
      </c>
    </row>
    <row r="4" spans="1:9">
      <c r="A4" s="15" t="s">
        <v>25</v>
      </c>
      <c r="B4" s="16">
        <v>552501142.96000004</v>
      </c>
      <c r="C4" s="14">
        <f t="shared" si="0"/>
        <v>4.8957663716085861E-4</v>
      </c>
      <c r="D4" s="11" t="str" cm="1">
        <f t="array" ref="D4">_xlfn.IFS(C4&gt;=$H$2,"4",AND($H$3&lt;=C4,C4&lt;$H$2),"3",AND($H$4&lt;=C4,C4&lt;$H$3),"2",C4&lt;$H$4,"1")</f>
        <v>1</v>
      </c>
      <c r="F4" s="10">
        <v>2</v>
      </c>
      <c r="G4" s="10" t="s">
        <v>301</v>
      </c>
      <c r="H4" s="12">
        <v>5.0000000000000001E-4</v>
      </c>
      <c r="I4" s="10">
        <f t="shared" si="1"/>
        <v>85</v>
      </c>
    </row>
    <row r="5" spans="1:9">
      <c r="A5" s="15" t="s">
        <v>29</v>
      </c>
      <c r="B5" s="16">
        <v>107982052.34</v>
      </c>
      <c r="C5" s="14">
        <f t="shared" si="0"/>
        <v>9.5683946960038025E-5</v>
      </c>
      <c r="D5" s="11" t="str" cm="1">
        <f t="array" ref="D5">_xlfn.IFS(C5&gt;=$H$2,"4",AND($H$3&lt;=C5,C5&lt;$H$2),"3",AND($H$4&lt;=C5,C5&lt;$H$3),"2",C5&lt;$H$4,"1")</f>
        <v>1</v>
      </c>
      <c r="F5" s="10">
        <v>1</v>
      </c>
      <c r="G5" s="10" t="s">
        <v>302</v>
      </c>
      <c r="H5" s="12">
        <v>1E-4</v>
      </c>
      <c r="I5" s="10">
        <f t="shared" si="1"/>
        <v>103</v>
      </c>
    </row>
    <row r="6" spans="1:9">
      <c r="A6" s="15" t="s">
        <v>30</v>
      </c>
      <c r="B6" s="16">
        <v>730175174.78999996</v>
      </c>
      <c r="C6" s="14">
        <f t="shared" si="0"/>
        <v>6.4701532506677723E-4</v>
      </c>
      <c r="D6" s="11" t="str" cm="1">
        <f t="array" ref="D6">_xlfn.IFS(C6&gt;=$H$2,"4",AND($H$3&lt;=C6,C6&lt;$H$2),"3",AND($H$4&lt;=C6,C6&lt;$H$3),"2",C6&lt;$H$4,"1")</f>
        <v>2</v>
      </c>
      <c r="F6" s="10"/>
      <c r="G6" s="10"/>
      <c r="H6" s="12"/>
      <c r="I6" s="10"/>
    </row>
    <row r="7" spans="1:9">
      <c r="A7" s="15" t="s">
        <v>31</v>
      </c>
      <c r="B7" s="16">
        <v>49474442.869999997</v>
      </c>
      <c r="C7" s="14">
        <f t="shared" si="0"/>
        <v>4.383978508340427E-5</v>
      </c>
      <c r="D7" s="11" t="str" cm="1">
        <f t="array" ref="D7">_xlfn.IFS(C7&gt;=$H$2,"4",AND($H$3&lt;=C7,C7&lt;$H$2),"3",AND($H$4&lt;=C7,C7&lt;$H$3),"2",C7&lt;$H$4,"1")</f>
        <v>1</v>
      </c>
    </row>
    <row r="8" spans="1:9">
      <c r="A8" s="15" t="s">
        <v>32</v>
      </c>
      <c r="B8" s="16">
        <v>439192316.29000002</v>
      </c>
      <c r="C8" s="14">
        <f t="shared" si="0"/>
        <v>3.8917258365149358E-4</v>
      </c>
      <c r="D8" s="11" t="str" cm="1">
        <f t="array" ref="D8">_xlfn.IFS(C8&gt;=$H$2,"4",AND($H$3&lt;=C8,C8&lt;$H$2),"3",AND($H$4&lt;=C8,C8&lt;$H$3),"2",C8&lt;$H$4,"1")</f>
        <v>1</v>
      </c>
    </row>
    <row r="9" spans="1:9">
      <c r="A9" s="15" t="s">
        <v>33</v>
      </c>
      <c r="B9" s="16">
        <v>221234333.24000001</v>
      </c>
      <c r="C9" s="14">
        <f t="shared" si="0"/>
        <v>1.9603789471256441E-4</v>
      </c>
      <c r="D9" s="11" t="str" cm="1">
        <f t="array" ref="D9">_xlfn.IFS(C9&gt;=$H$2,"4",AND($H$3&lt;=C9,C9&lt;$H$2),"3",AND($H$4&lt;=C9,C9&lt;$H$3),"2",C9&lt;$H$4,"1")</f>
        <v>1</v>
      </c>
    </row>
    <row r="10" spans="1:9">
      <c r="A10" s="15" t="s">
        <v>34</v>
      </c>
      <c r="B10" s="16">
        <v>18086767.59</v>
      </c>
      <c r="C10" s="14">
        <f t="shared" si="0"/>
        <v>1.6026860698210866E-5</v>
      </c>
      <c r="D10" s="11" t="str" cm="1">
        <f t="array" ref="D10">_xlfn.IFS(C10&gt;=$H$2,"4",AND($H$3&lt;=C10,C10&lt;$H$2),"3",AND($H$4&lt;=C10,C10&lt;$H$3),"2",C10&lt;$H$4,"1")</f>
        <v>1</v>
      </c>
    </row>
    <row r="11" spans="1:9">
      <c r="A11" s="15" t="s">
        <v>35</v>
      </c>
      <c r="B11" s="16">
        <v>71583137.519999996</v>
      </c>
      <c r="C11" s="14">
        <f t="shared" si="0"/>
        <v>6.343051447226074E-5</v>
      </c>
      <c r="D11" s="11" t="str" cm="1">
        <f t="array" ref="D11">_xlfn.IFS(C11&gt;=$H$2,"4",AND($H$3&lt;=C11,C11&lt;$H$2),"3",AND($H$4&lt;=C11,C11&lt;$H$3),"2",C11&lt;$H$4,"1")</f>
        <v>1</v>
      </c>
    </row>
    <row r="12" spans="1:9">
      <c r="A12" s="15" t="s">
        <v>36</v>
      </c>
      <c r="B12" s="16">
        <v>27690933.77</v>
      </c>
      <c r="C12" s="14">
        <f t="shared" si="0"/>
        <v>2.4537205773603522E-5</v>
      </c>
      <c r="D12" s="11" t="str" cm="1">
        <f t="array" ref="D12">_xlfn.IFS(C12&gt;=$H$2,"4",AND($H$3&lt;=C12,C12&lt;$H$2),"3",AND($H$4&lt;=C12,C12&lt;$H$3),"2",C12&lt;$H$4,"1")</f>
        <v>1</v>
      </c>
    </row>
    <row r="13" spans="1:9">
      <c r="A13" s="15" t="s">
        <v>37</v>
      </c>
      <c r="B13" s="16">
        <v>269719213.63</v>
      </c>
      <c r="C13" s="14">
        <f t="shared" si="0"/>
        <v>2.3900081885659856E-4</v>
      </c>
      <c r="D13" s="11" t="str" cm="1">
        <f t="array" ref="D13">_xlfn.IFS(C13&gt;=$H$2,"4",AND($H$3&lt;=C13,C13&lt;$H$2),"3",AND($H$4&lt;=C13,C13&lt;$H$3),"2",C13&lt;$H$4,"1")</f>
        <v>1</v>
      </c>
    </row>
    <row r="14" spans="1:9">
      <c r="A14" s="15" t="s">
        <v>38</v>
      </c>
      <c r="B14" s="16">
        <v>1684372295.25</v>
      </c>
      <c r="C14" s="14">
        <f t="shared" si="0"/>
        <v>1.4925386753364843E-3</v>
      </c>
      <c r="D14" s="11" t="str" cm="1">
        <f t="array" ref="D14">_xlfn.IFS(C14&gt;=$H$2,"4",AND($H$3&lt;=C14,C14&lt;$H$2),"3",AND($H$4&lt;=C14,C14&lt;$H$3),"2",C14&lt;$H$4,"1")</f>
        <v>2</v>
      </c>
    </row>
    <row r="15" spans="1:9">
      <c r="A15" s="15" t="s">
        <v>39</v>
      </c>
      <c r="B15" s="16">
        <v>2248934908.21</v>
      </c>
      <c r="C15" s="14">
        <f t="shared" si="0"/>
        <v>1.9928030983907452E-3</v>
      </c>
      <c r="D15" s="11" t="str" cm="1">
        <f t="array" ref="D15">_xlfn.IFS(C15&gt;=$H$2,"4",AND($H$3&lt;=C15,C15&lt;$H$2),"3",AND($H$4&lt;=C15,C15&lt;$H$3),"2",C15&lt;$H$4,"1")</f>
        <v>2</v>
      </c>
    </row>
    <row r="16" spans="1:9">
      <c r="A16" s="15" t="s">
        <v>40</v>
      </c>
      <c r="B16" s="16">
        <v>27951746660.650002</v>
      </c>
      <c r="C16" s="14">
        <f t="shared" si="0"/>
        <v>2.476831461303243E-2</v>
      </c>
      <c r="D16" s="11" t="str" cm="1">
        <f t="array" ref="D16">_xlfn.IFS(C16&gt;=$H$2,"4",AND($H$3&lt;=C16,C16&lt;$H$2),"3",AND($H$4&lt;=C16,C16&lt;$H$3),"2",C16&lt;$H$4,"1")</f>
        <v>4</v>
      </c>
    </row>
    <row r="17" spans="1:4">
      <c r="A17" s="15" t="s">
        <v>41</v>
      </c>
      <c r="B17" s="16">
        <v>6100985032.8500004</v>
      </c>
      <c r="C17" s="14">
        <f t="shared" si="0"/>
        <v>5.4061421841577612E-3</v>
      </c>
      <c r="D17" s="11" t="str" cm="1">
        <f t="array" ref="D17">_xlfn.IFS(C17&gt;=$H$2,"4",AND($H$3&lt;=C17,C17&lt;$H$2),"3",AND($H$4&lt;=C17,C17&lt;$H$3),"2",C17&lt;$H$4,"1")</f>
        <v>3</v>
      </c>
    </row>
    <row r="18" spans="1:4">
      <c r="A18" s="15" t="s">
        <v>42</v>
      </c>
      <c r="B18" s="16">
        <v>1029654147.37</v>
      </c>
      <c r="C18" s="14">
        <f t="shared" si="0"/>
        <v>9.1238655581320888E-4</v>
      </c>
      <c r="D18" s="11" t="str" cm="1">
        <f t="array" ref="D18">_xlfn.IFS(C18&gt;=$H$2,"4",AND($H$3&lt;=C18,C18&lt;$H$2),"3",AND($H$4&lt;=C18,C18&lt;$H$3),"2",C18&lt;$H$4,"1")</f>
        <v>2</v>
      </c>
    </row>
    <row r="19" spans="1:4">
      <c r="A19" s="15" t="s">
        <v>43</v>
      </c>
      <c r="B19" s="16">
        <v>1829614339.8900001</v>
      </c>
      <c r="C19" s="14">
        <f t="shared" si="0"/>
        <v>1.6212390639153483E-3</v>
      </c>
      <c r="D19" s="11" t="str" cm="1">
        <f t="array" ref="D19">_xlfn.IFS(C19&gt;=$H$2,"4",AND($H$3&lt;=C19,C19&lt;$H$2),"3",AND($H$4&lt;=C19,C19&lt;$H$3),"2",C19&lt;$H$4,"1")</f>
        <v>2</v>
      </c>
    </row>
    <row r="20" spans="1:4">
      <c r="A20" s="15" t="s">
        <v>44</v>
      </c>
      <c r="B20" s="16">
        <v>7505226910.1899996</v>
      </c>
      <c r="C20" s="14">
        <f t="shared" si="0"/>
        <v>6.6504545712514837E-3</v>
      </c>
      <c r="D20" s="11" t="str" cm="1">
        <f t="array" ref="D20">_xlfn.IFS(C20&gt;=$H$2,"4",AND($H$3&lt;=C20,C20&lt;$H$2),"3",AND($H$4&lt;=C20,C20&lt;$H$3),"2",C20&lt;$H$4,"1")</f>
        <v>3</v>
      </c>
    </row>
    <row r="21" spans="1:4">
      <c r="A21" s="15" t="s">
        <v>46</v>
      </c>
      <c r="B21" s="16">
        <v>39488563.020000003</v>
      </c>
      <c r="C21" s="14">
        <f t="shared" si="0"/>
        <v>3.4991199811953852E-5</v>
      </c>
      <c r="D21" s="11" t="str" cm="1">
        <f t="array" ref="D21">_xlfn.IFS(C21&gt;=$H$2,"4",AND($H$3&lt;=C21,C21&lt;$H$2),"3",AND($H$4&lt;=C21,C21&lt;$H$3),"2",C21&lt;$H$4,"1")</f>
        <v>1</v>
      </c>
    </row>
    <row r="22" spans="1:4">
      <c r="A22" s="15" t="s">
        <v>47</v>
      </c>
      <c r="B22" s="16">
        <v>465286052.38999999</v>
      </c>
      <c r="C22" s="14">
        <f t="shared" si="0"/>
        <v>4.1229449703317455E-4</v>
      </c>
      <c r="D22" s="11" t="str" cm="1">
        <f t="array" ref="D22">_xlfn.IFS(C22&gt;=$H$2,"4",AND($H$3&lt;=C22,C22&lt;$H$2),"3",AND($H$4&lt;=C22,C22&lt;$H$3),"2",C22&lt;$H$4,"1")</f>
        <v>1</v>
      </c>
    </row>
    <row r="23" spans="1:4">
      <c r="A23" s="15" t="s">
        <v>48</v>
      </c>
      <c r="B23" s="16">
        <v>1503122393.1400001</v>
      </c>
      <c r="C23" s="14">
        <f t="shared" si="0"/>
        <v>1.3319313739916382E-3</v>
      </c>
      <c r="D23" s="11" t="str" cm="1">
        <f t="array" ref="D23">_xlfn.IFS(C23&gt;=$H$2,"4",AND($H$3&lt;=C23,C23&lt;$H$2),"3",AND($H$4&lt;=C23,C23&lt;$H$3),"2",C23&lt;$H$4,"1")</f>
        <v>2</v>
      </c>
    </row>
    <row r="24" spans="1:4">
      <c r="A24" s="15" t="s">
        <v>49</v>
      </c>
      <c r="B24" s="16">
        <v>3637066663.29</v>
      </c>
      <c r="C24" s="14">
        <f t="shared" si="0"/>
        <v>3.2228401494407348E-3</v>
      </c>
      <c r="D24" s="11" t="str" cm="1">
        <f t="array" ref="D24">_xlfn.IFS(C24&gt;=$H$2,"4",AND($H$3&lt;=C24,C24&lt;$H$2),"3",AND($H$4&lt;=C24,C24&lt;$H$3),"2",C24&lt;$H$4,"1")</f>
        <v>3</v>
      </c>
    </row>
    <row r="25" spans="1:4">
      <c r="A25" s="15" t="s">
        <v>50</v>
      </c>
      <c r="B25" s="16">
        <v>4560754139.8999996</v>
      </c>
      <c r="C25" s="14">
        <f t="shared" si="0"/>
        <v>4.0413286075163092E-3</v>
      </c>
      <c r="D25" s="11" t="str" cm="1">
        <f t="array" ref="D25">_xlfn.IFS(C25&gt;=$H$2,"4",AND($H$3&lt;=C25,C25&lt;$H$2),"3",AND($H$4&lt;=C25,C25&lt;$H$3),"2",C25&lt;$H$4,"1")</f>
        <v>3</v>
      </c>
    </row>
    <row r="26" spans="1:4">
      <c r="A26" s="15" t="s">
        <v>51</v>
      </c>
      <c r="B26" s="16">
        <v>615747315.67999995</v>
      </c>
      <c r="C26" s="14">
        <f t="shared" si="0"/>
        <v>5.4561968602708356E-4</v>
      </c>
      <c r="D26" s="11" t="str" cm="1">
        <f t="array" ref="D26">_xlfn.IFS(C26&gt;=$H$2,"4",AND($H$3&lt;=C26,C26&lt;$H$2),"3",AND($H$4&lt;=C26,C26&lt;$H$3),"2",C26&lt;$H$4,"1")</f>
        <v>2</v>
      </c>
    </row>
    <row r="27" spans="1:4">
      <c r="A27" s="15" t="s">
        <v>52</v>
      </c>
      <c r="B27" s="16">
        <v>471158148.82999998</v>
      </c>
      <c r="C27" s="14">
        <f t="shared" si="0"/>
        <v>4.1749781880872353E-4</v>
      </c>
      <c r="D27" s="11" t="str" cm="1">
        <f t="array" ref="D27">_xlfn.IFS(C27&gt;=$H$2,"4",AND($H$3&lt;=C27,C27&lt;$H$2),"3",AND($H$4&lt;=C27,C27&lt;$H$3),"2",C27&lt;$H$4,"1")</f>
        <v>1</v>
      </c>
    </row>
    <row r="28" spans="1:4">
      <c r="A28" s="15" t="s">
        <v>53</v>
      </c>
      <c r="B28" s="16">
        <v>311365997.81999999</v>
      </c>
      <c r="C28" s="14">
        <f t="shared" si="0"/>
        <v>2.7590443944110904E-4</v>
      </c>
      <c r="D28" s="11" t="str" cm="1">
        <f t="array" ref="D28">_xlfn.IFS(C28&gt;=$H$2,"4",AND($H$3&lt;=C28,C28&lt;$H$2),"3",AND($H$4&lt;=C28,C28&lt;$H$3),"2",C28&lt;$H$4,"1")</f>
        <v>1</v>
      </c>
    </row>
    <row r="29" spans="1:4">
      <c r="A29" s="15" t="s">
        <v>54</v>
      </c>
      <c r="B29" s="16">
        <v>846104792.25</v>
      </c>
      <c r="C29" s="14">
        <f t="shared" si="0"/>
        <v>7.4974168678856759E-4</v>
      </c>
      <c r="D29" s="11" t="str" cm="1">
        <f t="array" ref="D29">_xlfn.IFS(C29&gt;=$H$2,"4",AND($H$3&lt;=C29,C29&lt;$H$2),"3",AND($H$4&lt;=C29,C29&lt;$H$3),"2",C29&lt;$H$4,"1")</f>
        <v>2</v>
      </c>
    </row>
    <row r="30" spans="1:4">
      <c r="A30" s="15" t="s">
        <v>55</v>
      </c>
      <c r="B30" s="16">
        <v>6047586947.75</v>
      </c>
      <c r="C30" s="14">
        <f t="shared" si="0"/>
        <v>5.3588256215276273E-3</v>
      </c>
      <c r="D30" s="11" t="str" cm="1">
        <f t="array" ref="D30">_xlfn.IFS(C30&gt;=$H$2,"4",AND($H$3&lt;=C30,C30&lt;$H$2),"3",AND($H$4&lt;=C30,C30&lt;$H$3),"2",C30&lt;$H$4,"1")</f>
        <v>3</v>
      </c>
    </row>
    <row r="31" spans="1:4">
      <c r="A31" s="15" t="s">
        <v>56</v>
      </c>
      <c r="B31" s="16">
        <v>402009547.39999998</v>
      </c>
      <c r="C31" s="14">
        <f t="shared" si="0"/>
        <v>3.562245704474493E-4</v>
      </c>
      <c r="D31" s="11" t="str" cm="1">
        <f t="array" ref="D31">_xlfn.IFS(C31&gt;=$H$2,"4",AND($H$3&lt;=C31,C31&lt;$H$2),"3",AND($H$4&lt;=C31,C31&lt;$H$3),"2",C31&lt;$H$4,"1")</f>
        <v>1</v>
      </c>
    </row>
    <row r="32" spans="1:4">
      <c r="A32" s="15" t="s">
        <v>57</v>
      </c>
      <c r="B32" s="16">
        <v>475128329.38</v>
      </c>
      <c r="C32" s="14">
        <f t="shared" si="0"/>
        <v>4.210158344135006E-4</v>
      </c>
      <c r="D32" s="11" t="str" cm="1">
        <f t="array" ref="D32">_xlfn.IFS(C32&gt;=$H$2,"4",AND($H$3&lt;=C32,C32&lt;$H$2),"3",AND($H$4&lt;=C32,C32&lt;$H$3),"2",C32&lt;$H$4,"1")</f>
        <v>1</v>
      </c>
    </row>
    <row r="33" spans="1:4">
      <c r="A33" s="15" t="s">
        <v>59</v>
      </c>
      <c r="B33" s="16">
        <v>254155723.68000001</v>
      </c>
      <c r="C33" s="14">
        <f t="shared" si="0"/>
        <v>2.252098590200513E-4</v>
      </c>
      <c r="D33" s="11" t="str" cm="1">
        <f t="array" ref="D33">_xlfn.IFS(C33&gt;=$H$2,"4",AND($H$3&lt;=C33,C33&lt;$H$2),"3",AND($H$4&lt;=C33,C33&lt;$H$3),"2",C33&lt;$H$4,"1")</f>
        <v>1</v>
      </c>
    </row>
    <row r="34" spans="1:4">
      <c r="A34" s="15" t="s">
        <v>60</v>
      </c>
      <c r="B34" s="16">
        <v>1608564671.01</v>
      </c>
      <c r="C34" s="14">
        <f t="shared" si="0"/>
        <v>1.4253648020884787E-3</v>
      </c>
      <c r="D34" s="11" t="str" cm="1">
        <f t="array" ref="D34">_xlfn.IFS(C34&gt;=$H$2,"4",AND($H$3&lt;=C34,C34&lt;$H$2),"3",AND($H$4&lt;=C34,C34&lt;$H$3),"2",C34&lt;$H$4,"1")</f>
        <v>2</v>
      </c>
    </row>
    <row r="35" spans="1:4">
      <c r="A35" s="15" t="s">
        <v>61</v>
      </c>
      <c r="B35" s="16">
        <v>569103008.25</v>
      </c>
      <c r="C35" s="14">
        <f t="shared" si="0"/>
        <v>5.0428771148684282E-4</v>
      </c>
      <c r="D35" s="11" t="str" cm="1">
        <f t="array" ref="D35">_xlfn.IFS(C35&gt;=$H$2,"4",AND($H$3&lt;=C35,C35&lt;$H$2),"3",AND($H$4&lt;=C35,C35&lt;$H$3),"2",C35&lt;$H$4,"1")</f>
        <v>2</v>
      </c>
    </row>
    <row r="36" spans="1:4">
      <c r="A36" s="15" t="s">
        <v>62</v>
      </c>
      <c r="B36" s="16">
        <v>407398593.12</v>
      </c>
      <c r="C36" s="14">
        <f t="shared" si="0"/>
        <v>3.6099985628119236E-4</v>
      </c>
      <c r="D36" s="11" t="str" cm="1">
        <f t="array" ref="D36">_xlfn.IFS(C36&gt;=$H$2,"4",AND($H$3&lt;=C36,C36&lt;$H$2),"3",AND($H$4&lt;=C36,C36&lt;$H$3),"2",C36&lt;$H$4,"1")</f>
        <v>1</v>
      </c>
    </row>
    <row r="37" spans="1:4">
      <c r="A37" s="15" t="s">
        <v>63</v>
      </c>
      <c r="B37" s="16">
        <v>504250703.63</v>
      </c>
      <c r="C37" s="14">
        <f t="shared" si="0"/>
        <v>4.468214535205858E-4</v>
      </c>
      <c r="D37" s="11" t="str" cm="1">
        <f t="array" ref="D37">_xlfn.IFS(C37&gt;=$H$2,"4",AND($H$3&lt;=C37,C37&lt;$H$2),"3",AND($H$4&lt;=C37,C37&lt;$H$3),"2",C37&lt;$H$4,"1")</f>
        <v>1</v>
      </c>
    </row>
    <row r="38" spans="1:4">
      <c r="A38" s="15" t="s">
        <v>64</v>
      </c>
      <c r="B38" s="16">
        <v>49525630.869999997</v>
      </c>
      <c r="C38" s="14">
        <f t="shared" si="0"/>
        <v>4.3885143268128973E-5</v>
      </c>
      <c r="D38" s="11" t="str" cm="1">
        <f t="array" ref="D38">_xlfn.IFS(C38&gt;=$H$2,"4",AND($H$3&lt;=C38,C38&lt;$H$2),"3",AND($H$4&lt;=C38,C38&lt;$H$3),"2",C38&lt;$H$4,"1")</f>
        <v>1</v>
      </c>
    </row>
    <row r="39" spans="1:4">
      <c r="A39" s="15" t="s">
        <v>65</v>
      </c>
      <c r="B39" s="16">
        <v>5625384937.4799995</v>
      </c>
      <c r="C39" s="14">
        <f t="shared" si="0"/>
        <v>4.9847083133114775E-3</v>
      </c>
      <c r="D39" s="11" t="str" cm="1">
        <f t="array" ref="D39">_xlfn.IFS(C39&gt;=$H$2,"4",AND($H$3&lt;=C39,C39&lt;$H$2),"3",AND($H$4&lt;=C39,C39&lt;$H$3),"2",C39&lt;$H$4,"1")</f>
        <v>3</v>
      </c>
    </row>
    <row r="40" spans="1:4">
      <c r="A40" s="15" t="s">
        <v>66</v>
      </c>
      <c r="B40" s="16">
        <v>4533160915.7799997</v>
      </c>
      <c r="C40" s="14">
        <f t="shared" si="0"/>
        <v>4.0168779832140287E-3</v>
      </c>
      <c r="D40" s="11" t="str" cm="1">
        <f t="array" ref="D40">_xlfn.IFS(C40&gt;=$H$2,"4",AND($H$3&lt;=C40,C40&lt;$H$2),"3",AND($H$4&lt;=C40,C40&lt;$H$3),"2",C40&lt;$H$4,"1")</f>
        <v>3</v>
      </c>
    </row>
    <row r="41" spans="1:4">
      <c r="A41" s="15" t="s">
        <v>67</v>
      </c>
      <c r="B41" s="16">
        <v>3834427716.0500002</v>
      </c>
      <c r="C41" s="14">
        <f t="shared" si="0"/>
        <v>3.3977236980956976E-3</v>
      </c>
      <c r="D41" s="11" t="str" cm="1">
        <f t="array" ref="D41">_xlfn.IFS(C41&gt;=$H$2,"4",AND($H$3&lt;=C41,C41&lt;$H$2),"3",AND($H$4&lt;=C41,C41&lt;$H$3),"2",C41&lt;$H$4,"1")</f>
        <v>3</v>
      </c>
    </row>
    <row r="42" spans="1:4">
      <c r="A42" s="15" t="s">
        <v>68</v>
      </c>
      <c r="B42" s="16">
        <v>8329317.4699999997</v>
      </c>
      <c r="C42" s="14">
        <f t="shared" si="0"/>
        <v>7.380689232534345E-6</v>
      </c>
      <c r="D42" s="11" t="str" cm="1">
        <f t="array" ref="D42">_xlfn.IFS(C42&gt;=$H$2,"4",AND($H$3&lt;=C42,C42&lt;$H$2),"3",AND($H$4&lt;=C42,C42&lt;$H$3),"2",C42&lt;$H$4,"1")</f>
        <v>1</v>
      </c>
    </row>
    <row r="43" spans="1:4">
      <c r="A43" s="15" t="s">
        <v>69</v>
      </c>
      <c r="B43" s="16">
        <v>10002059553.120001</v>
      </c>
      <c r="C43" s="14">
        <f t="shared" si="0"/>
        <v>8.8629222637710402E-3</v>
      </c>
      <c r="D43" s="11" t="str" cm="1">
        <f t="array" ref="D43">_xlfn.IFS(C43&gt;=$H$2,"4",AND($H$3&lt;=C43,C43&lt;$H$2),"3",AND($H$4&lt;=C43,C43&lt;$H$3),"2",C43&lt;$H$4,"1")</f>
        <v>3</v>
      </c>
    </row>
    <row r="44" spans="1:4">
      <c r="A44" s="15" t="s">
        <v>70</v>
      </c>
      <c r="B44" s="16">
        <v>5430457.4400000004</v>
      </c>
      <c r="C44" s="14">
        <f t="shared" si="0"/>
        <v>4.8119811616622209E-6</v>
      </c>
      <c r="D44" s="11" t="str" cm="1">
        <f t="array" ref="D44">_xlfn.IFS(C44&gt;=$H$2,"4",AND($H$3&lt;=C44,C44&lt;$H$2),"3",AND($H$4&lt;=C44,C44&lt;$H$3),"2",C44&lt;$H$4,"1")</f>
        <v>1</v>
      </c>
    </row>
    <row r="45" spans="1:4">
      <c r="A45" s="15" t="s">
        <v>71</v>
      </c>
      <c r="B45" s="16">
        <v>2423665339.6999998</v>
      </c>
      <c r="C45" s="14">
        <f t="shared" si="0"/>
        <v>2.147633433401895E-3</v>
      </c>
      <c r="D45" s="11" t="str" cm="1">
        <f t="array" ref="D45">_xlfn.IFS(C45&gt;=$H$2,"4",AND($H$3&lt;=C45,C45&lt;$H$2),"3",AND($H$4&lt;=C45,C45&lt;$H$3),"2",C45&lt;$H$4,"1")</f>
        <v>3</v>
      </c>
    </row>
    <row r="46" spans="1:4">
      <c r="A46" s="15" t="s">
        <v>72</v>
      </c>
      <c r="B46" s="16">
        <v>428238715.27999997</v>
      </c>
      <c r="C46" s="14">
        <f t="shared" si="0"/>
        <v>3.7946649124678361E-4</v>
      </c>
      <c r="D46" s="11" t="str" cm="1">
        <f t="array" ref="D46">_xlfn.IFS(C46&gt;=$H$2,"4",AND($H$3&lt;=C46,C46&lt;$H$2),"3",AND($H$4&lt;=C46,C46&lt;$H$3),"2",C46&lt;$H$4,"1")</f>
        <v>1</v>
      </c>
    </row>
    <row r="47" spans="1:4">
      <c r="A47" s="15" t="s">
        <v>73</v>
      </c>
      <c r="B47" s="16">
        <v>3841988520.1799998</v>
      </c>
      <c r="C47" s="14">
        <f t="shared" si="0"/>
        <v>3.4044234001820426E-3</v>
      </c>
      <c r="D47" s="11" t="str" cm="1">
        <f t="array" ref="D47">_xlfn.IFS(C47&gt;=$H$2,"4",AND($H$3&lt;=C47,C47&lt;$H$2),"3",AND($H$4&lt;=C47,C47&lt;$H$3),"2",C47&lt;$H$4,"1")</f>
        <v>3</v>
      </c>
    </row>
    <row r="48" spans="1:4">
      <c r="A48" s="15" t="s">
        <v>75</v>
      </c>
      <c r="B48" s="16">
        <v>1129231444.1400001</v>
      </c>
      <c r="C48" s="14">
        <f t="shared" si="0"/>
        <v>1.0006229671064883E-3</v>
      </c>
      <c r="D48" s="11" t="str" cm="1">
        <f t="array" ref="D48">_xlfn.IFS(C48&gt;=$H$2,"4",AND($H$3&lt;=C48,C48&lt;$H$2),"3",AND($H$4&lt;=C48,C48&lt;$H$3),"2",C48&lt;$H$4,"1")</f>
        <v>2</v>
      </c>
    </row>
    <row r="49" spans="1:4">
      <c r="A49" s="15" t="s">
        <v>76</v>
      </c>
      <c r="B49" s="16">
        <v>1388086364.5899999</v>
      </c>
      <c r="C49" s="14">
        <f t="shared" si="0"/>
        <v>1.2299968300952702E-3</v>
      </c>
      <c r="D49" s="11" t="str" cm="1">
        <f t="array" ref="D49">_xlfn.IFS(C49&gt;=$H$2,"4",AND($H$3&lt;=C49,C49&lt;$H$2),"3",AND($H$4&lt;=C49,C49&lt;$H$3),"2",C49&lt;$H$4,"1")</f>
        <v>2</v>
      </c>
    </row>
    <row r="50" spans="1:4">
      <c r="A50" s="15" t="s">
        <v>77</v>
      </c>
      <c r="B50" s="16">
        <v>550909567.73000002</v>
      </c>
      <c r="C50" s="14">
        <f t="shared" si="0"/>
        <v>4.8816632686771172E-4</v>
      </c>
      <c r="D50" s="11" t="str" cm="1">
        <f t="array" ref="D50">_xlfn.IFS(C50&gt;=$H$2,"4",AND($H$3&lt;=C50,C50&lt;$H$2),"3",AND($H$4&lt;=C50,C50&lt;$H$3),"2",C50&lt;$H$4,"1")</f>
        <v>1</v>
      </c>
    </row>
    <row r="51" spans="1:4">
      <c r="A51" s="15" t="s">
        <v>78</v>
      </c>
      <c r="B51" s="16">
        <v>15076087.369999999</v>
      </c>
      <c r="C51" s="14">
        <f t="shared" si="0"/>
        <v>1.3359067669263185E-5</v>
      </c>
      <c r="D51" s="11" t="str" cm="1">
        <f t="array" ref="D51">_xlfn.IFS(C51&gt;=$H$2,"4",AND($H$3&lt;=C51,C51&lt;$H$2),"3",AND($H$4&lt;=C51,C51&lt;$H$3),"2",C51&lt;$H$4,"1")</f>
        <v>1</v>
      </c>
    </row>
    <row r="52" spans="1:4">
      <c r="A52" s="15" t="s">
        <v>79</v>
      </c>
      <c r="B52" s="16">
        <v>905442126.04999995</v>
      </c>
      <c r="C52" s="14">
        <f t="shared" si="0"/>
        <v>8.0232107546505125E-4</v>
      </c>
      <c r="D52" s="11" t="str" cm="1">
        <f t="array" ref="D52">_xlfn.IFS(C52&gt;=$H$2,"4",AND($H$3&lt;=C52,C52&lt;$H$2),"3",AND($H$4&lt;=C52,C52&lt;$H$3),"2",C52&lt;$H$4,"1")</f>
        <v>2</v>
      </c>
    </row>
    <row r="53" spans="1:4">
      <c r="A53" s="15" t="s">
        <v>80</v>
      </c>
      <c r="B53" s="16">
        <v>311893795.85000002</v>
      </c>
      <c r="C53" s="14">
        <f t="shared" si="0"/>
        <v>2.7637212640957968E-4</v>
      </c>
      <c r="D53" s="11" t="str" cm="1">
        <f t="array" ref="D53">_xlfn.IFS(C53&gt;=$H$2,"4",AND($H$3&lt;=C53,C53&lt;$H$2),"3",AND($H$4&lt;=C53,C53&lt;$H$3),"2",C53&lt;$H$4,"1")</f>
        <v>1</v>
      </c>
    </row>
    <row r="54" spans="1:4">
      <c r="A54" s="15" t="s">
        <v>81</v>
      </c>
      <c r="B54" s="16">
        <v>156497927.62</v>
      </c>
      <c r="C54" s="14">
        <f t="shared" si="0"/>
        <v>1.3867433597760002E-4</v>
      </c>
      <c r="D54" s="11" t="str" cm="1">
        <f t="array" ref="D54">_xlfn.IFS(C54&gt;=$H$2,"4",AND($H$3&lt;=C54,C54&lt;$H$2),"3",AND($H$4&lt;=C54,C54&lt;$H$3),"2",C54&lt;$H$4,"1")</f>
        <v>1</v>
      </c>
    </row>
    <row r="55" spans="1:4">
      <c r="A55" s="15" t="s">
        <v>82</v>
      </c>
      <c r="B55" s="16">
        <v>531307733.87</v>
      </c>
      <c r="C55" s="14">
        <f t="shared" si="0"/>
        <v>4.7079695121004107E-4</v>
      </c>
      <c r="D55" s="11" t="str" cm="1">
        <f t="array" ref="D55">_xlfn.IFS(C55&gt;=$H$2,"4",AND($H$3&lt;=C55,C55&lt;$H$2),"3",AND($H$4&lt;=C55,C55&lt;$H$3),"2",C55&lt;$H$4,"1")</f>
        <v>1</v>
      </c>
    </row>
    <row r="56" spans="1:4">
      <c r="A56" s="15" t="s">
        <v>83</v>
      </c>
      <c r="B56" s="16">
        <v>1143075644.98</v>
      </c>
      <c r="C56" s="14">
        <f t="shared" si="0"/>
        <v>1.0128904481385001E-3</v>
      </c>
      <c r="D56" s="11" t="str" cm="1">
        <f t="array" ref="D56">_xlfn.IFS(C56&gt;=$H$2,"4",AND($H$3&lt;=C56,C56&lt;$H$2),"3",AND($H$4&lt;=C56,C56&lt;$H$3),"2",C56&lt;$H$4,"1")</f>
        <v>2</v>
      </c>
    </row>
    <row r="57" spans="1:4">
      <c r="A57" s="15" t="s">
        <v>84</v>
      </c>
      <c r="B57" s="16">
        <v>40340984.729999997</v>
      </c>
      <c r="C57" s="14">
        <f t="shared" si="0"/>
        <v>3.5746538981007699E-5</v>
      </c>
      <c r="D57" s="11" t="str" cm="1">
        <f t="array" ref="D57">_xlfn.IFS(C57&gt;=$H$2,"4",AND($H$3&lt;=C57,C57&lt;$H$2),"3",AND($H$4&lt;=C57,C57&lt;$H$3),"2",C57&lt;$H$4,"1")</f>
        <v>1</v>
      </c>
    </row>
    <row r="58" spans="1:4">
      <c r="A58" s="15" t="s">
        <v>85</v>
      </c>
      <c r="B58" s="16">
        <v>10238140262.65</v>
      </c>
      <c r="C58" s="14">
        <f t="shared" si="0"/>
        <v>9.0721156769303941E-3</v>
      </c>
      <c r="D58" s="11" t="str" cm="1">
        <f t="array" ref="D58">_xlfn.IFS(C58&gt;=$H$2,"4",AND($H$3&lt;=C58,C58&lt;$H$2),"3",AND($H$4&lt;=C58,C58&lt;$H$3),"2",C58&lt;$H$4,"1")</f>
        <v>3</v>
      </c>
    </row>
    <row r="59" spans="1:4">
      <c r="A59" s="15" t="s">
        <v>86</v>
      </c>
      <c r="B59" s="16">
        <v>796285769.30999994</v>
      </c>
      <c r="C59" s="14">
        <f t="shared" si="0"/>
        <v>7.055965659532778E-4</v>
      </c>
      <c r="D59" s="11" t="str" cm="1">
        <f t="array" ref="D59">_xlfn.IFS(C59&gt;=$H$2,"4",AND($H$3&lt;=C59,C59&lt;$H$2),"3",AND($H$4&lt;=C59,C59&lt;$H$3),"2",C59&lt;$H$4,"1")</f>
        <v>2</v>
      </c>
    </row>
    <row r="60" spans="1:4">
      <c r="A60" s="15" t="s">
        <v>87</v>
      </c>
      <c r="B60" s="16">
        <v>107825677.01000001</v>
      </c>
      <c r="C60" s="14">
        <f t="shared" si="0"/>
        <v>9.5545381259004057E-5</v>
      </c>
      <c r="D60" s="11" t="str" cm="1">
        <f t="array" ref="D60">_xlfn.IFS(C60&gt;=$H$2,"4",AND($H$3&lt;=C60,C60&lt;$H$2),"3",AND($H$4&lt;=C60,C60&lt;$H$3),"2",C60&lt;$H$4,"1")</f>
        <v>1</v>
      </c>
    </row>
    <row r="61" spans="1:4">
      <c r="A61" s="15" t="s">
        <v>88</v>
      </c>
      <c r="B61" s="16">
        <v>773708843.90999997</v>
      </c>
      <c r="C61" s="14">
        <f t="shared" si="0"/>
        <v>6.8559093274219178E-4</v>
      </c>
      <c r="D61" s="11" t="str" cm="1">
        <f t="array" ref="D61">_xlfn.IFS(C61&gt;=$H$2,"4",AND($H$3&lt;=C61,C61&lt;$H$2),"3",AND($H$4&lt;=C61,C61&lt;$H$3),"2",C61&lt;$H$4,"1")</f>
        <v>2</v>
      </c>
    </row>
    <row r="62" spans="1:4">
      <c r="A62" s="15" t="s">
        <v>89</v>
      </c>
      <c r="B62" s="16">
        <v>5378310332.9200001</v>
      </c>
      <c r="C62" s="14">
        <f t="shared" si="0"/>
        <v>4.7657731028243368E-3</v>
      </c>
      <c r="D62" s="11" t="str" cm="1">
        <f t="array" ref="D62">_xlfn.IFS(C62&gt;=$H$2,"4",AND($H$3&lt;=C62,C62&lt;$H$2),"3",AND($H$4&lt;=C62,C62&lt;$H$3),"2",C62&lt;$H$4,"1")</f>
        <v>3</v>
      </c>
    </row>
    <row r="63" spans="1:4">
      <c r="A63" s="15" t="s">
        <v>90</v>
      </c>
      <c r="B63" s="16">
        <v>4896301133.3299999</v>
      </c>
      <c r="C63" s="14">
        <f t="shared" si="0"/>
        <v>4.3386600623849724E-3</v>
      </c>
      <c r="D63" s="11" t="str" cm="1">
        <f t="array" ref="D63">_xlfn.IFS(C63&gt;=$H$2,"4",AND($H$3&lt;=C63,C63&lt;$H$2),"3",AND($H$4&lt;=C63,C63&lt;$H$3),"2",C63&lt;$H$4,"1")</f>
        <v>3</v>
      </c>
    </row>
    <row r="64" spans="1:4">
      <c r="A64" s="15" t="s">
        <v>91</v>
      </c>
      <c r="B64" s="16">
        <v>4229185807.0700002</v>
      </c>
      <c r="C64" s="14">
        <f t="shared" si="0"/>
        <v>3.7475226825072171E-3</v>
      </c>
      <c r="D64" s="11" t="str" cm="1">
        <f t="array" ref="D64">_xlfn.IFS(C64&gt;=$H$2,"4",AND($H$3&lt;=C64,C64&lt;$H$2),"3",AND($H$4&lt;=C64,C64&lt;$H$3),"2",C64&lt;$H$4,"1")</f>
        <v>3</v>
      </c>
    </row>
    <row r="65" spans="1:4">
      <c r="A65" s="15" t="s">
        <v>92</v>
      </c>
      <c r="B65" s="16">
        <v>1811171376.24</v>
      </c>
      <c r="C65" s="14">
        <f t="shared" si="0"/>
        <v>1.60489657442352E-3</v>
      </c>
      <c r="D65" s="11" t="str" cm="1">
        <f t="array" ref="D65">_xlfn.IFS(C65&gt;=$H$2,"4",AND($H$3&lt;=C65,C65&lt;$H$2),"3",AND($H$4&lt;=C65,C65&lt;$H$3),"2",C65&lt;$H$4,"1")</f>
        <v>2</v>
      </c>
    </row>
    <row r="66" spans="1:4">
      <c r="A66" s="15" t="s">
        <v>93</v>
      </c>
      <c r="B66" s="16">
        <v>2436255480.3099999</v>
      </c>
      <c r="C66" s="14">
        <f t="shared" ref="C66:C129" si="2">B66/$B$262</f>
        <v>2.158789679465394E-3</v>
      </c>
      <c r="D66" s="11" t="str" cm="1">
        <f t="array" ref="D66">_xlfn.IFS(C66&gt;=$H$2,"4",AND($H$3&lt;=C66,C66&lt;$H$2),"3",AND($H$4&lt;=C66,C66&lt;$H$3),"2",C66&lt;$H$4,"1")</f>
        <v>3</v>
      </c>
    </row>
    <row r="67" spans="1:4">
      <c r="A67" s="15" t="s">
        <v>94</v>
      </c>
      <c r="B67" s="16">
        <v>1753359753.73</v>
      </c>
      <c r="C67" s="14">
        <f t="shared" si="2"/>
        <v>1.553669133362266E-3</v>
      </c>
      <c r="D67" s="11" t="str" cm="1">
        <f t="array" ref="D67">_xlfn.IFS(C67&gt;=$H$2,"4",AND($H$3&lt;=C67,C67&lt;$H$2),"3",AND($H$4&lt;=C67,C67&lt;$H$3),"2",C67&lt;$H$4,"1")</f>
        <v>2</v>
      </c>
    </row>
    <row r="68" spans="1:4">
      <c r="A68" s="15" t="s">
        <v>95</v>
      </c>
      <c r="B68" s="16">
        <v>991362579.72000003</v>
      </c>
      <c r="C68" s="14">
        <f t="shared" si="2"/>
        <v>8.7845602524223106E-4</v>
      </c>
      <c r="D68" s="11" t="str" cm="1">
        <f t="array" ref="D68">_xlfn.IFS(C68&gt;=$H$2,"4",AND($H$3&lt;=C68,C68&lt;$H$2),"3",AND($H$4&lt;=C68,C68&lt;$H$3),"2",C68&lt;$H$4,"1")</f>
        <v>2</v>
      </c>
    </row>
    <row r="69" spans="1:4">
      <c r="A69" s="15" t="s">
        <v>96</v>
      </c>
      <c r="B69" s="16">
        <v>1488853791.6900001</v>
      </c>
      <c r="C69" s="14">
        <f t="shared" si="2"/>
        <v>1.3192878274508027E-3</v>
      </c>
      <c r="D69" s="11" t="str" cm="1">
        <f t="array" ref="D69">_xlfn.IFS(C69&gt;=$H$2,"4",AND($H$3&lt;=C69,C69&lt;$H$2),"3",AND($H$4&lt;=C69,C69&lt;$H$3),"2",C69&lt;$H$4,"1")</f>
        <v>2</v>
      </c>
    </row>
    <row r="70" spans="1:4">
      <c r="A70" s="15" t="s">
        <v>97</v>
      </c>
      <c r="B70" s="16">
        <v>11812928385.389999</v>
      </c>
      <c r="C70" s="14">
        <f t="shared" si="2"/>
        <v>1.0467550751039785E-2</v>
      </c>
      <c r="D70" s="11" t="str" cm="1">
        <f t="array" ref="D70">_xlfn.IFS(C70&gt;=$H$2,"4",AND($H$3&lt;=C70,C70&lt;$H$2),"3",AND($H$4&lt;=C70,C70&lt;$H$3),"2",C70&lt;$H$4,"1")</f>
        <v>3</v>
      </c>
    </row>
    <row r="71" spans="1:4">
      <c r="A71" s="15" t="s">
        <v>98</v>
      </c>
      <c r="B71" s="16">
        <v>1446494239.99</v>
      </c>
      <c r="C71" s="14">
        <f t="shared" si="2"/>
        <v>1.2817526166423268E-3</v>
      </c>
      <c r="D71" s="11" t="str" cm="1">
        <f t="array" ref="D71">_xlfn.IFS(C71&gt;=$H$2,"4",AND($H$3&lt;=C71,C71&lt;$H$2),"3",AND($H$4&lt;=C71,C71&lt;$H$3),"2",C71&lt;$H$4,"1")</f>
        <v>2</v>
      </c>
    </row>
    <row r="72" spans="1:4" ht="20">
      <c r="A72" s="15" t="s">
        <v>99</v>
      </c>
      <c r="B72" s="16">
        <v>7667637804.7700005</v>
      </c>
      <c r="C72" s="14">
        <f t="shared" si="2"/>
        <v>6.7943684447699685E-3</v>
      </c>
      <c r="D72" s="11" t="str" cm="1">
        <f t="array" ref="D72">_xlfn.IFS(C72&gt;=$H$2,"4",AND($H$3&lt;=C72,C72&lt;$H$2),"3",AND($H$4&lt;=C72,C72&lt;$H$3),"2",C72&lt;$H$4,"1")</f>
        <v>3</v>
      </c>
    </row>
    <row r="73" spans="1:4">
      <c r="A73" s="15" t="s">
        <v>100</v>
      </c>
      <c r="B73" s="16">
        <v>545564448.79999995</v>
      </c>
      <c r="C73" s="14">
        <f t="shared" si="2"/>
        <v>4.8342996498987984E-4</v>
      </c>
      <c r="D73" s="11" t="str" cm="1">
        <f t="array" ref="D73">_xlfn.IFS(C73&gt;=$H$2,"4",AND($H$3&lt;=C73,C73&lt;$H$2),"3",AND($H$4&lt;=C73,C73&lt;$H$3),"2",C73&lt;$H$4,"1")</f>
        <v>1</v>
      </c>
    </row>
    <row r="74" spans="1:4">
      <c r="A74" s="15" t="s">
        <v>101</v>
      </c>
      <c r="B74" s="16">
        <v>190322566.72</v>
      </c>
      <c r="C74" s="14">
        <f t="shared" si="2"/>
        <v>1.6864667770894839E-4</v>
      </c>
      <c r="D74" s="11" t="str" cm="1">
        <f t="array" ref="D74">_xlfn.IFS(C74&gt;=$H$2,"4",AND($H$3&lt;=C74,C74&lt;$H$2),"3",AND($H$4&lt;=C74,C74&lt;$H$3),"2",C74&lt;$H$4,"1")</f>
        <v>1</v>
      </c>
    </row>
    <row r="75" spans="1:4">
      <c r="A75" s="15" t="s">
        <v>102</v>
      </c>
      <c r="B75" s="16">
        <v>740001595.60000002</v>
      </c>
      <c r="C75" s="14">
        <f t="shared" si="2"/>
        <v>6.5572261213176636E-4</v>
      </c>
      <c r="D75" s="11" t="str" cm="1">
        <f t="array" ref="D75">_xlfn.IFS(C75&gt;=$H$2,"4",AND($H$3&lt;=C75,C75&lt;$H$2),"3",AND($H$4&lt;=C75,C75&lt;$H$3),"2",C75&lt;$H$4,"1")</f>
        <v>2</v>
      </c>
    </row>
    <row r="76" spans="1:4">
      <c r="A76" s="15" t="s">
        <v>103</v>
      </c>
      <c r="B76" s="16">
        <v>17061580025.01</v>
      </c>
      <c r="C76" s="14">
        <f t="shared" si="2"/>
        <v>1.5118432024492683E-2</v>
      </c>
      <c r="D76" s="11" t="str" cm="1">
        <f t="array" ref="D76">_xlfn.IFS(C76&gt;=$H$2,"4",AND($H$3&lt;=C76,C76&lt;$H$2),"3",AND($H$4&lt;=C76,C76&lt;$H$3),"2",C76&lt;$H$4,"1")</f>
        <v>4</v>
      </c>
    </row>
    <row r="77" spans="1:4">
      <c r="A77" s="15" t="s">
        <v>104</v>
      </c>
      <c r="B77" s="16">
        <v>0</v>
      </c>
      <c r="C77" s="14">
        <f t="shared" si="2"/>
        <v>0</v>
      </c>
      <c r="D77" s="11" t="str" cm="1">
        <f t="array" ref="D77">_xlfn.IFS(C77&gt;=$H$2,"4",AND($H$3&lt;=C77,C77&lt;$H$2),"3",AND($H$4&lt;=C77,C77&lt;$H$3),"2",C77&lt;$H$4,"1")</f>
        <v>1</v>
      </c>
    </row>
    <row r="78" spans="1:4">
      <c r="A78" s="15" t="s">
        <v>105</v>
      </c>
      <c r="B78" s="16">
        <v>1890830363.6500001</v>
      </c>
      <c r="C78" s="14">
        <f t="shared" si="2"/>
        <v>1.6754831780401037E-3</v>
      </c>
      <c r="D78" s="11" t="str" cm="1">
        <f t="array" ref="D78">_xlfn.IFS(C78&gt;=$H$2,"4",AND($H$3&lt;=C78,C78&lt;$H$2),"3",AND($H$4&lt;=C78,C78&lt;$H$3),"2",C78&lt;$H$4,"1")</f>
        <v>2</v>
      </c>
    </row>
    <row r="79" spans="1:4">
      <c r="A79" s="15" t="s">
        <v>106</v>
      </c>
      <c r="B79" s="16">
        <v>11223659496.76</v>
      </c>
      <c r="C79" s="14">
        <f t="shared" si="2"/>
        <v>9.9453938567872092E-3</v>
      </c>
      <c r="D79" s="11" t="str" cm="1">
        <f t="array" ref="D79">_xlfn.IFS(C79&gt;=$H$2,"4",AND($H$3&lt;=C79,C79&lt;$H$2),"3",AND($H$4&lt;=C79,C79&lt;$H$3),"2",C79&lt;$H$4,"1")</f>
        <v>3</v>
      </c>
    </row>
    <row r="80" spans="1:4">
      <c r="A80" s="15" t="s">
        <v>107</v>
      </c>
      <c r="B80" s="16">
        <v>781613384.60000002</v>
      </c>
      <c r="C80" s="14">
        <f t="shared" si="2"/>
        <v>6.925952231380065E-4</v>
      </c>
      <c r="D80" s="11" t="str" cm="1">
        <f t="array" ref="D80">_xlfn.IFS(C80&gt;=$H$2,"4",AND($H$3&lt;=C80,C80&lt;$H$2),"3",AND($H$4&lt;=C80,C80&lt;$H$3),"2",C80&lt;$H$4,"1")</f>
        <v>2</v>
      </c>
    </row>
    <row r="81" spans="1:4">
      <c r="A81" s="15" t="s">
        <v>108</v>
      </c>
      <c r="B81" s="16">
        <v>5822721319.6899996</v>
      </c>
      <c r="C81" s="14">
        <f t="shared" si="2"/>
        <v>5.1595700011521058E-3</v>
      </c>
      <c r="D81" s="11" t="str" cm="1">
        <f t="array" ref="D81">_xlfn.IFS(C81&gt;=$H$2,"4",AND($H$3&lt;=C81,C81&lt;$H$2),"3",AND($H$4&lt;=C81,C81&lt;$H$3),"2",C81&lt;$H$4,"1")</f>
        <v>3</v>
      </c>
    </row>
    <row r="82" spans="1:4">
      <c r="A82" s="15" t="s">
        <v>109</v>
      </c>
      <c r="B82" s="16">
        <v>1787953359.74</v>
      </c>
      <c r="C82" s="14">
        <f t="shared" si="2"/>
        <v>1.5843228641525924E-3</v>
      </c>
      <c r="D82" s="11" t="str" cm="1">
        <f t="array" ref="D82">_xlfn.IFS(C82&gt;=$H$2,"4",AND($H$3&lt;=C82,C82&lt;$H$2),"3",AND($H$4&lt;=C82,C82&lt;$H$3),"2",C82&lt;$H$4,"1")</f>
        <v>2</v>
      </c>
    </row>
    <row r="83" spans="1:4">
      <c r="A83" s="15" t="s">
        <v>110</v>
      </c>
      <c r="B83" s="16">
        <v>22464445457.880001</v>
      </c>
      <c r="C83" s="14">
        <f t="shared" si="2"/>
        <v>1.9905963640239301E-2</v>
      </c>
      <c r="D83" s="11" t="str" cm="1">
        <f t="array" ref="D83">_xlfn.IFS(C83&gt;=$H$2,"4",AND($H$3&lt;=C83,C83&lt;$H$2),"3",AND($H$4&lt;=C83,C83&lt;$H$3),"2",C83&lt;$H$4,"1")</f>
        <v>4</v>
      </c>
    </row>
    <row r="84" spans="1:4">
      <c r="A84" s="15" t="s">
        <v>112</v>
      </c>
      <c r="B84" s="16">
        <v>272390459.13999999</v>
      </c>
      <c r="C84" s="14">
        <f t="shared" si="2"/>
        <v>2.4136783548720761E-4</v>
      </c>
      <c r="D84" s="11" t="str" cm="1">
        <f t="array" ref="D84">_xlfn.IFS(C84&gt;=$H$2,"4",AND($H$3&lt;=C84,C84&lt;$H$2),"3",AND($H$4&lt;=C84,C84&lt;$H$3),"2",C84&lt;$H$4,"1")</f>
        <v>1</v>
      </c>
    </row>
    <row r="85" spans="1:4">
      <c r="A85" s="15" t="s">
        <v>113</v>
      </c>
      <c r="B85" s="16">
        <v>247183083.25</v>
      </c>
      <c r="C85" s="14">
        <f t="shared" si="2"/>
        <v>2.1903133450956286E-4</v>
      </c>
      <c r="D85" s="11" t="str" cm="1">
        <f t="array" ref="D85">_xlfn.IFS(C85&gt;=$H$2,"4",AND($H$3&lt;=C85,C85&lt;$H$2),"3",AND($H$4&lt;=C85,C85&lt;$H$3),"2",C85&lt;$H$4,"1")</f>
        <v>1</v>
      </c>
    </row>
    <row r="86" spans="1:4">
      <c r="A86" s="15" t="s">
        <v>114</v>
      </c>
      <c r="B86" s="16">
        <v>7629152704.7700005</v>
      </c>
      <c r="C86" s="14">
        <f t="shared" si="2"/>
        <v>6.7602664233010938E-3</v>
      </c>
      <c r="D86" s="11" t="str" cm="1">
        <f t="array" ref="D86">_xlfn.IFS(C86&gt;=$H$2,"4",AND($H$3&lt;=C86,C86&lt;$H$2),"3",AND($H$4&lt;=C86,C86&lt;$H$3),"2",C86&lt;$H$4,"1")</f>
        <v>3</v>
      </c>
    </row>
    <row r="87" spans="1:4">
      <c r="A87" s="15" t="s">
        <v>115</v>
      </c>
      <c r="B87" s="16">
        <v>280424962.87</v>
      </c>
      <c r="C87" s="14">
        <f t="shared" si="2"/>
        <v>2.4848728739696515E-4</v>
      </c>
      <c r="D87" s="11" t="str" cm="1">
        <f t="array" ref="D87">_xlfn.IFS(C87&gt;=$H$2,"4",AND($H$3&lt;=C87,C87&lt;$H$2),"3",AND($H$4&lt;=C87,C87&lt;$H$3),"2",C87&lt;$H$4,"1")</f>
        <v>1</v>
      </c>
    </row>
    <row r="88" spans="1:4">
      <c r="A88" s="15" t="s">
        <v>116</v>
      </c>
      <c r="B88" s="16">
        <v>106892166269.5</v>
      </c>
      <c r="C88" s="14">
        <f t="shared" si="2"/>
        <v>9.4718188311241014E-2</v>
      </c>
      <c r="D88" s="11" t="str" cm="1">
        <f t="array" ref="D88">_xlfn.IFS(C88&gt;=$H$2,"4",AND($H$3&lt;=C88,C88&lt;$H$2),"3",AND($H$4&lt;=C88,C88&lt;$H$3),"2",C88&lt;$H$4,"1")</f>
        <v>4</v>
      </c>
    </row>
    <row r="89" spans="1:4">
      <c r="A89" s="15" t="s">
        <v>117</v>
      </c>
      <c r="B89" s="16">
        <v>48327789643.57</v>
      </c>
      <c r="C89" s="14">
        <f t="shared" si="2"/>
        <v>4.2823724505542463E-2</v>
      </c>
      <c r="D89" s="11" t="str" cm="1">
        <f t="array" ref="D89">_xlfn.IFS(C89&gt;=$H$2,"4",AND($H$3&lt;=C89,C89&lt;$H$2),"3",AND($H$4&lt;=C89,C89&lt;$H$3),"2",C89&lt;$H$4,"1")</f>
        <v>4</v>
      </c>
    </row>
    <row r="90" spans="1:4">
      <c r="A90" s="15" t="s">
        <v>118</v>
      </c>
      <c r="B90" s="16">
        <v>12101392.34</v>
      </c>
      <c r="C90" s="14">
        <f t="shared" si="2"/>
        <v>1.0723161467215824E-5</v>
      </c>
      <c r="D90" s="11" t="str" cm="1">
        <f t="array" ref="D90">_xlfn.IFS(C90&gt;=$H$2,"4",AND($H$3&lt;=C90,C90&lt;$H$2),"3",AND($H$4&lt;=C90,C90&lt;$H$3),"2",C90&lt;$H$4,"1")</f>
        <v>1</v>
      </c>
    </row>
    <row r="91" spans="1:4">
      <c r="A91" s="15" t="s">
        <v>119</v>
      </c>
      <c r="B91" s="16">
        <v>12782578602.35</v>
      </c>
      <c r="C91" s="14">
        <f t="shared" si="2"/>
        <v>1.1326767240436157E-2</v>
      </c>
      <c r="D91" s="11" t="str" cm="1">
        <f t="array" ref="D91">_xlfn.IFS(C91&gt;=$H$2,"4",AND($H$3&lt;=C91,C91&lt;$H$2),"3",AND($H$4&lt;=C91,C91&lt;$H$3),"2",C91&lt;$H$4,"1")</f>
        <v>3</v>
      </c>
    </row>
    <row r="92" spans="1:4">
      <c r="A92" s="15" t="s">
        <v>120</v>
      </c>
      <c r="B92" s="16">
        <v>2236519137.71</v>
      </c>
      <c r="C92" s="14">
        <f t="shared" si="2"/>
        <v>1.9818013633778804E-3</v>
      </c>
      <c r="D92" s="11" t="str" cm="1">
        <f t="array" ref="D92">_xlfn.IFS(C92&gt;=$H$2,"4",AND($H$3&lt;=C92,C92&lt;$H$2),"3",AND($H$4&lt;=C92,C92&lt;$H$3),"2",C92&lt;$H$4,"1")</f>
        <v>2</v>
      </c>
    </row>
    <row r="93" spans="1:4" ht="20">
      <c r="A93" s="15" t="s">
        <v>121</v>
      </c>
      <c r="B93" s="16">
        <v>4010813473.23</v>
      </c>
      <c r="C93" s="14">
        <f t="shared" si="2"/>
        <v>3.5540208333027243E-3</v>
      </c>
      <c r="D93" s="11" t="str" cm="1">
        <f t="array" ref="D93">_xlfn.IFS(C93&gt;=$H$2,"4",AND($H$3&lt;=C93,C93&lt;$H$2),"3",AND($H$4&lt;=C93,C93&lt;$H$3),"2",C93&lt;$H$4,"1")</f>
        <v>3</v>
      </c>
    </row>
    <row r="94" spans="1:4">
      <c r="A94" s="15" t="s">
        <v>122</v>
      </c>
      <c r="B94" s="16">
        <v>1085781878.1099999</v>
      </c>
      <c r="C94" s="14">
        <f t="shared" si="2"/>
        <v>9.6212188399722451E-4</v>
      </c>
      <c r="D94" s="11" t="str" cm="1">
        <f t="array" ref="D94">_xlfn.IFS(C94&gt;=$H$2,"4",AND($H$3&lt;=C94,C94&lt;$H$2),"3",AND($H$4&lt;=C94,C94&lt;$H$3),"2",C94&lt;$H$4,"1")</f>
        <v>2</v>
      </c>
    </row>
    <row r="95" spans="1:4">
      <c r="A95" s="15" t="s">
        <v>123</v>
      </c>
      <c r="B95" s="16">
        <v>1223096669.79</v>
      </c>
      <c r="C95" s="14">
        <f t="shared" si="2"/>
        <v>1.0837978566168962E-3</v>
      </c>
      <c r="D95" s="11" t="str" cm="1">
        <f t="array" ref="D95">_xlfn.IFS(C95&gt;=$H$2,"4",AND($H$3&lt;=C95,C95&lt;$H$2),"3",AND($H$4&lt;=C95,C95&lt;$H$3),"2",C95&lt;$H$4,"1")</f>
        <v>2</v>
      </c>
    </row>
    <row r="96" spans="1:4">
      <c r="A96" s="15" t="s">
        <v>124</v>
      </c>
      <c r="B96" s="16">
        <v>3678461331.6900001</v>
      </c>
      <c r="C96" s="14">
        <f t="shared" si="2"/>
        <v>3.2595203677713023E-3</v>
      </c>
      <c r="D96" s="11" t="str" cm="1">
        <f t="array" ref="D96">_xlfn.IFS(C96&gt;=$H$2,"4",AND($H$3&lt;=C96,C96&lt;$H$2),"3",AND($H$4&lt;=C96,C96&lt;$H$3),"2",C96&lt;$H$4,"1")</f>
        <v>3</v>
      </c>
    </row>
    <row r="97" spans="1:4">
      <c r="A97" s="15" t="s">
        <v>125</v>
      </c>
      <c r="B97" s="16">
        <v>6825543935.21</v>
      </c>
      <c r="C97" s="14">
        <f t="shared" si="2"/>
        <v>6.0481808755927452E-3</v>
      </c>
      <c r="D97" s="11" t="str" cm="1">
        <f t="array" ref="D97">_xlfn.IFS(C97&gt;=$H$2,"4",AND($H$3&lt;=C97,C97&lt;$H$2),"3",AND($H$4&lt;=C97,C97&lt;$H$3),"2",C97&lt;$H$4,"1")</f>
        <v>3</v>
      </c>
    </row>
    <row r="98" spans="1:4">
      <c r="A98" s="15" t="s">
        <v>126</v>
      </c>
      <c r="B98" s="16">
        <v>2435838534.8000002</v>
      </c>
      <c r="C98" s="14">
        <f t="shared" si="2"/>
        <v>2.1584202199931993E-3</v>
      </c>
      <c r="D98" s="11" t="str" cm="1">
        <f t="array" ref="D98">_xlfn.IFS(C98&gt;=$H$2,"4",AND($H$3&lt;=C98,C98&lt;$H$2),"3",AND($H$4&lt;=C98,C98&lt;$H$3),"2",C98&lt;$H$4,"1")</f>
        <v>3</v>
      </c>
    </row>
    <row r="99" spans="1:4">
      <c r="A99" s="15" t="s">
        <v>127</v>
      </c>
      <c r="B99" s="16">
        <v>1880886931.75</v>
      </c>
      <c r="C99" s="14">
        <f t="shared" si="2"/>
        <v>1.6666722063100551E-3</v>
      </c>
      <c r="D99" s="11" t="str" cm="1">
        <f t="array" ref="D99">_xlfn.IFS(C99&gt;=$H$2,"4",AND($H$3&lt;=C99,C99&lt;$H$2),"3",AND($H$4&lt;=C99,C99&lt;$H$3),"2",C99&lt;$H$4,"1")</f>
        <v>2</v>
      </c>
    </row>
    <row r="100" spans="1:4">
      <c r="A100" s="15" t="s">
        <v>128</v>
      </c>
      <c r="B100" s="16">
        <v>3871485941</v>
      </c>
      <c r="C100" s="14">
        <f t="shared" si="2"/>
        <v>3.4305613517030221E-3</v>
      </c>
      <c r="D100" s="11" t="str" cm="1">
        <f t="array" ref="D100">_xlfn.IFS(C100&gt;=$H$2,"4",AND($H$3&lt;=C100,C100&lt;$H$2),"3",AND($H$4&lt;=C100,C100&lt;$H$3),"2",C100&lt;$H$4,"1")</f>
        <v>3</v>
      </c>
    </row>
    <row r="101" spans="1:4">
      <c r="A101" s="15" t="s">
        <v>129</v>
      </c>
      <c r="B101" s="16">
        <v>2068730704.6600001</v>
      </c>
      <c r="C101" s="14">
        <f t="shared" si="2"/>
        <v>1.8331224007118137E-3</v>
      </c>
      <c r="D101" s="11" t="str" cm="1">
        <f t="array" ref="D101">_xlfn.IFS(C101&gt;=$H$2,"4",AND($H$3&lt;=C101,C101&lt;$H$2),"3",AND($H$4&lt;=C101,C101&lt;$H$3),"2",C101&lt;$H$4,"1")</f>
        <v>2</v>
      </c>
    </row>
    <row r="102" spans="1:4">
      <c r="A102" s="15" t="s">
        <v>130</v>
      </c>
      <c r="B102" s="16">
        <v>2429498323.46</v>
      </c>
      <c r="C102" s="14">
        <f t="shared" si="2"/>
        <v>2.1528020970512326E-3</v>
      </c>
      <c r="D102" s="11" t="str" cm="1">
        <f t="array" ref="D102">_xlfn.IFS(C102&gt;=$H$2,"4",AND($H$3&lt;=C102,C102&lt;$H$2),"3",AND($H$4&lt;=C102,C102&lt;$H$3),"2",C102&lt;$H$4,"1")</f>
        <v>3</v>
      </c>
    </row>
    <row r="103" spans="1:4">
      <c r="A103" s="15" t="s">
        <v>131</v>
      </c>
      <c r="B103" s="16">
        <v>189696355.56</v>
      </c>
      <c r="C103" s="14">
        <f t="shared" si="2"/>
        <v>1.6809178590868366E-4</v>
      </c>
      <c r="D103" s="11" t="str" cm="1">
        <f t="array" ref="D103">_xlfn.IFS(C103&gt;=$H$2,"4",AND($H$3&lt;=C103,C103&lt;$H$2),"3",AND($H$4&lt;=C103,C103&lt;$H$3),"2",C103&lt;$H$4,"1")</f>
        <v>1</v>
      </c>
    </row>
    <row r="104" spans="1:4">
      <c r="A104" s="15" t="s">
        <v>132</v>
      </c>
      <c r="B104" s="16">
        <v>721798121.73000002</v>
      </c>
      <c r="C104" s="14">
        <f t="shared" si="2"/>
        <v>6.3959233686360203E-4</v>
      </c>
      <c r="D104" s="11" t="str" cm="1">
        <f t="array" ref="D104">_xlfn.IFS(C104&gt;=$H$2,"4",AND($H$3&lt;=C104,C104&lt;$H$2),"3",AND($H$4&lt;=C104,C104&lt;$H$3),"2",C104&lt;$H$4,"1")</f>
        <v>2</v>
      </c>
    </row>
    <row r="105" spans="1:4">
      <c r="A105" s="15" t="s">
        <v>133</v>
      </c>
      <c r="B105" s="16">
        <v>447646544</v>
      </c>
      <c r="C105" s="14">
        <f t="shared" si="2"/>
        <v>3.9666395706274021E-4</v>
      </c>
      <c r="D105" s="11" t="str" cm="1">
        <f t="array" ref="D105">_xlfn.IFS(C105&gt;=$H$2,"4",AND($H$3&lt;=C105,C105&lt;$H$2),"3",AND($H$4&lt;=C105,C105&lt;$H$3),"2",C105&lt;$H$4,"1")</f>
        <v>1</v>
      </c>
    </row>
    <row r="106" spans="1:4">
      <c r="A106" s="15" t="s">
        <v>134</v>
      </c>
      <c r="B106" s="16">
        <v>2053863154.77</v>
      </c>
      <c r="C106" s="14">
        <f t="shared" si="2"/>
        <v>1.8199481201321001E-3</v>
      </c>
      <c r="D106" s="11" t="str" cm="1">
        <f t="array" ref="D106">_xlfn.IFS(C106&gt;=$H$2,"4",AND($H$3&lt;=C106,C106&lt;$H$2),"3",AND($H$4&lt;=C106,C106&lt;$H$3),"2",C106&lt;$H$4,"1")</f>
        <v>2</v>
      </c>
    </row>
    <row r="107" spans="1:4">
      <c r="A107" s="15" t="s">
        <v>135</v>
      </c>
      <c r="B107" s="16">
        <v>188854002.78999999</v>
      </c>
      <c r="C107" s="14">
        <f t="shared" si="2"/>
        <v>1.6734536892530814E-4</v>
      </c>
      <c r="D107" s="11" t="str" cm="1">
        <f t="array" ref="D107">_xlfn.IFS(C107&gt;=$H$2,"4",AND($H$3&lt;=C107,C107&lt;$H$2),"3",AND($H$4&lt;=C107,C107&lt;$H$3),"2",C107&lt;$H$4,"1")</f>
        <v>1</v>
      </c>
    </row>
    <row r="108" spans="1:4">
      <c r="A108" s="15" t="s">
        <v>136</v>
      </c>
      <c r="B108" s="16">
        <v>4042165754.2800002</v>
      </c>
      <c r="C108" s="14">
        <f t="shared" si="2"/>
        <v>3.5818023945164224E-3</v>
      </c>
      <c r="D108" s="11" t="str" cm="1">
        <f t="array" ref="D108">_xlfn.IFS(C108&gt;=$H$2,"4",AND($H$3&lt;=C108,C108&lt;$H$2),"3",AND($H$4&lt;=C108,C108&lt;$H$3),"2",C108&lt;$H$4,"1")</f>
        <v>3</v>
      </c>
    </row>
    <row r="109" spans="1:4">
      <c r="A109" s="15" t="s">
        <v>137</v>
      </c>
      <c r="B109" s="16">
        <v>1582946656.51</v>
      </c>
      <c r="C109" s="14">
        <f t="shared" si="2"/>
        <v>1.4026644302440785E-3</v>
      </c>
      <c r="D109" s="11" t="str" cm="1">
        <f t="array" ref="D109">_xlfn.IFS(C109&gt;=$H$2,"4",AND($H$3&lt;=C109,C109&lt;$H$2),"3",AND($H$4&lt;=C109,C109&lt;$H$3),"2",C109&lt;$H$4,"1")</f>
        <v>2</v>
      </c>
    </row>
    <row r="110" spans="1:4">
      <c r="A110" s="15" t="s">
        <v>138</v>
      </c>
      <c r="B110" s="16">
        <v>5092538617.3199997</v>
      </c>
      <c r="C110" s="14">
        <f t="shared" si="2"/>
        <v>4.5125480058234666E-3</v>
      </c>
      <c r="D110" s="11" t="str" cm="1">
        <f t="array" ref="D110">_xlfn.IFS(C110&gt;=$H$2,"4",AND($H$3&lt;=C110,C110&lt;$H$2),"3",AND($H$4&lt;=C110,C110&lt;$H$3),"2",C110&lt;$H$4,"1")</f>
        <v>3</v>
      </c>
    </row>
    <row r="111" spans="1:4">
      <c r="A111" s="15" t="s">
        <v>139</v>
      </c>
      <c r="B111" s="16">
        <v>2721002712.6799998</v>
      </c>
      <c r="C111" s="14">
        <f t="shared" si="2"/>
        <v>2.4111069719106311E-3</v>
      </c>
      <c r="D111" s="11" t="str" cm="1">
        <f t="array" ref="D111">_xlfn.IFS(C111&gt;=$H$2,"4",AND($H$3&lt;=C111,C111&lt;$H$2),"3",AND($H$4&lt;=C111,C111&lt;$H$3),"2",C111&lt;$H$4,"1")</f>
        <v>3</v>
      </c>
    </row>
    <row r="112" spans="1:4">
      <c r="A112" s="15" t="s">
        <v>140</v>
      </c>
      <c r="B112" s="16">
        <v>3645626532.25</v>
      </c>
      <c r="C112" s="14">
        <f t="shared" si="2"/>
        <v>3.2304251325912183E-3</v>
      </c>
      <c r="D112" s="11" t="str" cm="1">
        <f t="array" ref="D112">_xlfn.IFS(C112&gt;=$H$2,"4",AND($H$3&lt;=C112,C112&lt;$H$2),"3",AND($H$4&lt;=C112,C112&lt;$H$3),"2",C112&lt;$H$4,"1")</f>
        <v>3</v>
      </c>
    </row>
    <row r="113" spans="1:4">
      <c r="A113" s="15" t="s">
        <v>141</v>
      </c>
      <c r="B113" s="16">
        <v>628514157</v>
      </c>
      <c r="C113" s="14">
        <f t="shared" si="2"/>
        <v>5.5693250830854705E-4</v>
      </c>
      <c r="D113" s="11" t="str" cm="1">
        <f t="array" ref="D113">_xlfn.IFS(C113&gt;=$H$2,"4",AND($H$3&lt;=C113,C113&lt;$H$2),"3",AND($H$4&lt;=C113,C113&lt;$H$3),"2",C113&lt;$H$4,"1")</f>
        <v>2</v>
      </c>
    </row>
    <row r="114" spans="1:4">
      <c r="A114" s="15" t="s">
        <v>142</v>
      </c>
      <c r="B114" s="16">
        <v>-20788193.120000001</v>
      </c>
      <c r="C114" s="14">
        <f t="shared" si="2"/>
        <v>-1.8420620138114217E-5</v>
      </c>
      <c r="D114" s="11" t="str" cm="1">
        <f t="array" ref="D114">_xlfn.IFS(C114&gt;=$H$2,"4",AND($H$3&lt;=C114,C114&lt;$H$2),"3",AND($H$4&lt;=C114,C114&lt;$H$3),"2",C114&lt;$H$4,"1")</f>
        <v>1</v>
      </c>
    </row>
    <row r="115" spans="1:4">
      <c r="A115" s="15" t="s">
        <v>144</v>
      </c>
      <c r="B115" s="16">
        <v>4052682231.7600002</v>
      </c>
      <c r="C115" s="14">
        <f t="shared" si="2"/>
        <v>3.5911211475091361E-3</v>
      </c>
      <c r="D115" s="11" t="str" cm="1">
        <f t="array" ref="D115">_xlfn.IFS(C115&gt;=$H$2,"4",AND($H$3&lt;=C115,C115&lt;$H$2),"3",AND($H$4&lt;=C115,C115&lt;$H$3),"2",C115&lt;$H$4,"1")</f>
        <v>3</v>
      </c>
    </row>
    <row r="116" spans="1:4" ht="20">
      <c r="A116" s="15" t="s">
        <v>145</v>
      </c>
      <c r="B116" s="16">
        <v>1084549370.21</v>
      </c>
      <c r="C116" s="14">
        <f t="shared" si="2"/>
        <v>9.6102974675797205E-4</v>
      </c>
      <c r="D116" s="11" t="str" cm="1">
        <f t="array" ref="D116">_xlfn.IFS(C116&gt;=$H$2,"4",AND($H$3&lt;=C116,C116&lt;$H$2),"3",AND($H$4&lt;=C116,C116&lt;$H$3),"2",C116&lt;$H$4,"1")</f>
        <v>2</v>
      </c>
    </row>
    <row r="117" spans="1:4">
      <c r="A117" s="15" t="s">
        <v>146</v>
      </c>
      <c r="B117" s="16">
        <v>2255280598.6199999</v>
      </c>
      <c r="C117" s="14">
        <f t="shared" si="2"/>
        <v>1.9984260763899358E-3</v>
      </c>
      <c r="D117" s="11" t="str" cm="1">
        <f t="array" ref="D117">_xlfn.IFS(C117&gt;=$H$2,"4",AND($H$3&lt;=C117,C117&lt;$H$2),"3",AND($H$4&lt;=C117,C117&lt;$H$3),"2",C117&lt;$H$4,"1")</f>
        <v>2</v>
      </c>
    </row>
    <row r="118" spans="1:4">
      <c r="A118" s="15" t="s">
        <v>147</v>
      </c>
      <c r="B118" s="16">
        <v>1158420874.0799999</v>
      </c>
      <c r="C118" s="14">
        <f t="shared" si="2"/>
        <v>1.0264880049127578E-3</v>
      </c>
      <c r="D118" s="11" t="str" cm="1">
        <f t="array" ref="D118">_xlfn.IFS(C118&gt;=$H$2,"4",AND($H$3&lt;=C118,C118&lt;$H$2),"3",AND($H$4&lt;=C118,C118&lt;$H$3),"2",C118&lt;$H$4,"1")</f>
        <v>2</v>
      </c>
    </row>
    <row r="119" spans="1:4">
      <c r="A119" s="15" t="s">
        <v>148</v>
      </c>
      <c r="B119" s="16">
        <v>28168315650.189999</v>
      </c>
      <c r="C119" s="14">
        <f t="shared" si="2"/>
        <v>2.4960218501310888E-2</v>
      </c>
      <c r="D119" s="11" t="str" cm="1">
        <f t="array" ref="D119">_xlfn.IFS(C119&gt;=$H$2,"4",AND($H$3&lt;=C119,C119&lt;$H$2),"3",AND($H$4&lt;=C119,C119&lt;$H$3),"2",C119&lt;$H$4,"1")</f>
        <v>4</v>
      </c>
    </row>
    <row r="120" spans="1:4">
      <c r="A120" s="15" t="s">
        <v>150</v>
      </c>
      <c r="B120" s="16">
        <v>2103894731.8599999</v>
      </c>
      <c r="C120" s="14">
        <f t="shared" si="2"/>
        <v>1.8642815872672979E-3</v>
      </c>
      <c r="D120" s="11" t="str" cm="1">
        <f t="array" ref="D120">_xlfn.IFS(C120&gt;=$H$2,"4",AND($H$3&lt;=C120,C120&lt;$H$2),"3",AND($H$4&lt;=C120,C120&lt;$H$3),"2",C120&lt;$H$4,"1")</f>
        <v>2</v>
      </c>
    </row>
    <row r="121" spans="1:4">
      <c r="A121" s="15" t="s">
        <v>151</v>
      </c>
      <c r="B121" s="16">
        <v>2213438547.9299998</v>
      </c>
      <c r="C121" s="14">
        <f t="shared" si="2"/>
        <v>1.9613494282603454E-3</v>
      </c>
      <c r="D121" s="11" t="str" cm="1">
        <f t="array" ref="D121">_xlfn.IFS(C121&gt;=$H$2,"4",AND($H$3&lt;=C121,C121&lt;$H$2),"3",AND($H$4&lt;=C121,C121&lt;$H$3),"2",C121&lt;$H$4,"1")</f>
        <v>2</v>
      </c>
    </row>
    <row r="122" spans="1:4">
      <c r="A122" s="15" t="s">
        <v>152</v>
      </c>
      <c r="B122" s="16">
        <v>467142516.48000002</v>
      </c>
      <c r="C122" s="14">
        <f t="shared" si="2"/>
        <v>4.1393952792183992E-4</v>
      </c>
      <c r="D122" s="11" t="str" cm="1">
        <f t="array" ref="D122">_xlfn.IFS(C122&gt;=$H$2,"4",AND($H$3&lt;=C122,C122&lt;$H$2),"3",AND($H$4&lt;=C122,C122&lt;$H$3),"2",C122&lt;$H$4,"1")</f>
        <v>1</v>
      </c>
    </row>
    <row r="123" spans="1:4">
      <c r="A123" s="15" t="s">
        <v>153</v>
      </c>
      <c r="B123" s="16">
        <v>645049076.48000002</v>
      </c>
      <c r="C123" s="14">
        <f t="shared" si="2"/>
        <v>5.7158426130108351E-4</v>
      </c>
      <c r="D123" s="11" t="str" cm="1">
        <f t="array" ref="D123">_xlfn.IFS(C123&gt;=$H$2,"4",AND($H$3&lt;=C123,C123&lt;$H$2),"3",AND($H$4&lt;=C123,C123&lt;$H$3),"2",C123&lt;$H$4,"1")</f>
        <v>2</v>
      </c>
    </row>
    <row r="124" spans="1:4">
      <c r="A124" s="15" t="s">
        <v>154</v>
      </c>
      <c r="B124" s="16">
        <v>362161019.07999998</v>
      </c>
      <c r="C124" s="14">
        <f t="shared" si="2"/>
        <v>3.2091440188164921E-4</v>
      </c>
      <c r="D124" s="11" t="str" cm="1">
        <f t="array" ref="D124">_xlfn.IFS(C124&gt;=$H$2,"4",AND($H$3&lt;=C124,C124&lt;$H$2),"3",AND($H$4&lt;=C124,C124&lt;$H$3),"2",C124&lt;$H$4,"1")</f>
        <v>1</v>
      </c>
    </row>
    <row r="125" spans="1:4">
      <c r="A125" s="15" t="s">
        <v>155</v>
      </c>
      <c r="B125" s="16">
        <v>175976801.52000001</v>
      </c>
      <c r="C125" s="14">
        <f t="shared" si="2"/>
        <v>1.5593475561863747E-4</v>
      </c>
      <c r="D125" s="11" t="str" cm="1">
        <f t="array" ref="D125">_xlfn.IFS(C125&gt;=$H$2,"4",AND($H$3&lt;=C125,C125&lt;$H$2),"3",AND($H$4&lt;=C125,C125&lt;$H$3),"2",C125&lt;$H$4,"1")</f>
        <v>1</v>
      </c>
    </row>
    <row r="126" spans="1:4">
      <c r="A126" s="15" t="s">
        <v>156</v>
      </c>
      <c r="B126" s="16">
        <v>825080349.90999997</v>
      </c>
      <c r="C126" s="14">
        <f t="shared" si="2"/>
        <v>7.3111172391852734E-4</v>
      </c>
      <c r="D126" s="11" t="str" cm="1">
        <f t="array" ref="D126">_xlfn.IFS(C126&gt;=$H$2,"4",AND($H$3&lt;=C126,C126&lt;$H$2),"3",AND($H$4&lt;=C126,C126&lt;$H$3),"2",C126&lt;$H$4,"1")</f>
        <v>2</v>
      </c>
    </row>
    <row r="127" spans="1:4">
      <c r="A127" s="15" t="s">
        <v>304</v>
      </c>
      <c r="B127" s="16">
        <v>0</v>
      </c>
      <c r="C127" s="14">
        <f t="shared" si="2"/>
        <v>0</v>
      </c>
      <c r="D127" s="11" t="str" cm="1">
        <f t="array" ref="D127">_xlfn.IFS(C127&gt;=$H$2,"4",AND($H$3&lt;=C127,C127&lt;$H$2),"3",AND($H$4&lt;=C127,C127&lt;$H$3),"2",C127&lt;$H$4,"1")</f>
        <v>1</v>
      </c>
    </row>
    <row r="128" spans="1:4">
      <c r="A128" s="15" t="s">
        <v>157</v>
      </c>
      <c r="B128" s="16">
        <v>445420619.94999999</v>
      </c>
      <c r="C128" s="14">
        <f t="shared" si="2"/>
        <v>3.9469154410964451E-4</v>
      </c>
      <c r="D128" s="11" t="str" cm="1">
        <f t="array" ref="D128">_xlfn.IFS(C128&gt;=$H$2,"4",AND($H$3&lt;=C128,C128&lt;$H$2),"3",AND($H$4&lt;=C128,C128&lt;$H$3),"2",C128&lt;$H$4,"1")</f>
        <v>1</v>
      </c>
    </row>
    <row r="129" spans="1:4">
      <c r="A129" s="15" t="s">
        <v>158</v>
      </c>
      <c r="B129" s="16">
        <v>439856236.49000001</v>
      </c>
      <c r="C129" s="14">
        <f t="shared" si="2"/>
        <v>3.8976088979891213E-4</v>
      </c>
      <c r="D129" s="11" t="str" cm="1">
        <f t="array" ref="D129">_xlfn.IFS(C129&gt;=$H$2,"4",AND($H$3&lt;=C129,C129&lt;$H$2),"3",AND($H$4&lt;=C129,C129&lt;$H$3),"2",C129&lt;$H$4,"1")</f>
        <v>1</v>
      </c>
    </row>
    <row r="130" spans="1:4">
      <c r="A130" s="15" t="s">
        <v>159</v>
      </c>
      <c r="B130" s="16">
        <v>1169152719.26</v>
      </c>
      <c r="C130" s="14">
        <f t="shared" ref="C130:C193" si="3">B130/$B$262</f>
        <v>1.0359975973194034E-3</v>
      </c>
      <c r="D130" s="11" t="str" cm="1">
        <f t="array" ref="D130">_xlfn.IFS(C130&gt;=$H$2,"4",AND($H$3&lt;=C130,C130&lt;$H$2),"3",AND($H$4&lt;=C130,C130&lt;$H$3),"2",C130&lt;$H$4,"1")</f>
        <v>2</v>
      </c>
    </row>
    <row r="131" spans="1:4">
      <c r="A131" s="15" t="s">
        <v>160</v>
      </c>
      <c r="B131" s="16">
        <v>56320383.990000002</v>
      </c>
      <c r="C131" s="14">
        <f t="shared" si="3"/>
        <v>4.9906040102850436E-5</v>
      </c>
      <c r="D131" s="11" t="str" cm="1">
        <f t="array" ref="D131">_xlfn.IFS(C131&gt;=$H$2,"4",AND($H$3&lt;=C131,C131&lt;$H$2),"3",AND($H$4&lt;=C131,C131&lt;$H$3),"2",C131&lt;$H$4,"1")</f>
        <v>1</v>
      </c>
    </row>
    <row r="132" spans="1:4">
      <c r="A132" s="15" t="s">
        <v>161</v>
      </c>
      <c r="B132" s="16">
        <v>0</v>
      </c>
      <c r="C132" s="14">
        <f t="shared" si="3"/>
        <v>0</v>
      </c>
      <c r="D132" s="11" t="str" cm="1">
        <f t="array" ref="D132">_xlfn.IFS(C132&gt;=$H$2,"4",AND($H$3&lt;=C132,C132&lt;$H$2),"3",AND($H$4&lt;=C132,C132&lt;$H$3),"2",C132&lt;$H$4,"1")</f>
        <v>1</v>
      </c>
    </row>
    <row r="133" spans="1:4">
      <c r="A133" s="15" t="s">
        <v>162</v>
      </c>
      <c r="B133" s="16">
        <v>394341149.14999998</v>
      </c>
      <c r="C133" s="14">
        <f t="shared" si="3"/>
        <v>3.4942952816476394E-4</v>
      </c>
      <c r="D133" s="11" t="str" cm="1">
        <f t="array" ref="D133">_xlfn.IFS(C133&gt;=$H$2,"4",AND($H$3&lt;=C133,C133&lt;$H$2),"3",AND($H$4&lt;=C133,C133&lt;$H$3),"2",C133&lt;$H$4,"1")</f>
        <v>1</v>
      </c>
    </row>
    <row r="134" spans="1:4">
      <c r="A134" s="15" t="s">
        <v>163</v>
      </c>
      <c r="B134" s="16">
        <v>3481603587.8499999</v>
      </c>
      <c r="C134" s="14">
        <f t="shared" si="3"/>
        <v>3.0850828060462244E-3</v>
      </c>
      <c r="D134" s="11" t="str" cm="1">
        <f t="array" ref="D134">_xlfn.IFS(C134&gt;=$H$2,"4",AND($H$3&lt;=C134,C134&lt;$H$2),"3",AND($H$4&lt;=C134,C134&lt;$H$3),"2",C134&lt;$H$4,"1")</f>
        <v>3</v>
      </c>
    </row>
    <row r="135" spans="1:4">
      <c r="A135" s="15" t="s">
        <v>164</v>
      </c>
      <c r="B135" s="16">
        <v>123084410.55</v>
      </c>
      <c r="C135" s="14">
        <f t="shared" si="3"/>
        <v>1.0906629347617143E-4</v>
      </c>
      <c r="D135" s="11" t="str" cm="1">
        <f t="array" ref="D135">_xlfn.IFS(C135&gt;=$H$2,"4",AND($H$3&lt;=C135,C135&lt;$H$2),"3",AND($H$4&lt;=C135,C135&lt;$H$3),"2",C135&lt;$H$4,"1")</f>
        <v>1</v>
      </c>
    </row>
    <row r="136" spans="1:4">
      <c r="A136" s="15" t="s">
        <v>165</v>
      </c>
      <c r="B136" s="16">
        <v>677484374.15999997</v>
      </c>
      <c r="C136" s="14">
        <f t="shared" si="3"/>
        <v>6.003254940855294E-4</v>
      </c>
      <c r="D136" s="11" t="str" cm="1">
        <f t="array" ref="D136">_xlfn.IFS(C136&gt;=$H$2,"4",AND($H$3&lt;=C136,C136&lt;$H$2),"3",AND($H$4&lt;=C136,C136&lt;$H$3),"2",C136&lt;$H$4,"1")</f>
        <v>2</v>
      </c>
    </row>
    <row r="137" spans="1:4">
      <c r="A137" s="15" t="s">
        <v>166</v>
      </c>
      <c r="B137" s="16">
        <v>9055345718.1800003</v>
      </c>
      <c r="C137" s="14">
        <f t="shared" si="3"/>
        <v>8.0240299255933054E-3</v>
      </c>
      <c r="D137" s="11" t="str" cm="1">
        <f t="array" ref="D137">_xlfn.IFS(C137&gt;=$H$2,"4",AND($H$3&lt;=C137,C137&lt;$H$2),"3",AND($H$4&lt;=C137,C137&lt;$H$3),"2",C137&lt;$H$4,"1")</f>
        <v>3</v>
      </c>
    </row>
    <row r="138" spans="1:4" ht="20">
      <c r="A138" s="15" t="s">
        <v>167</v>
      </c>
      <c r="B138" s="16">
        <v>1512518.77</v>
      </c>
      <c r="C138" s="14">
        <f t="shared" si="3"/>
        <v>1.3402575949293349E-6</v>
      </c>
      <c r="D138" s="11" t="str" cm="1">
        <f t="array" ref="D138">_xlfn.IFS(C138&gt;=$H$2,"4",AND($H$3&lt;=C138,C138&lt;$H$2),"3",AND($H$4&lt;=C138,C138&lt;$H$3),"2",C138&lt;$H$4,"1")</f>
        <v>1</v>
      </c>
    </row>
    <row r="139" spans="1:4">
      <c r="A139" s="15" t="s">
        <v>168</v>
      </c>
      <c r="B139" s="16">
        <v>1973744039.9000001</v>
      </c>
      <c r="C139" s="14">
        <f t="shared" si="3"/>
        <v>1.7489537930973796E-3</v>
      </c>
      <c r="D139" s="11" t="str" cm="1">
        <f t="array" ref="D139">_xlfn.IFS(C139&gt;=$H$2,"4",AND($H$3&lt;=C139,C139&lt;$H$2),"3",AND($H$4&lt;=C139,C139&lt;$H$3),"2",C139&lt;$H$4,"1")</f>
        <v>2</v>
      </c>
    </row>
    <row r="140" spans="1:4">
      <c r="A140" s="15" t="s">
        <v>169</v>
      </c>
      <c r="B140" s="16">
        <v>3968794017.4000001</v>
      </c>
      <c r="C140" s="14">
        <f t="shared" si="3"/>
        <v>3.5167869847528943E-3</v>
      </c>
      <c r="D140" s="11" t="str" cm="1">
        <f t="array" ref="D140">_xlfn.IFS(C140&gt;=$H$2,"4",AND($H$3&lt;=C140,C140&lt;$H$2),"3",AND($H$4&lt;=C140,C140&lt;$H$3),"2",C140&lt;$H$4,"1")</f>
        <v>3</v>
      </c>
    </row>
    <row r="141" spans="1:4">
      <c r="A141" s="15" t="s">
        <v>170</v>
      </c>
      <c r="B141" s="16">
        <v>1994074087.3800001</v>
      </c>
      <c r="C141" s="14">
        <f t="shared" si="3"/>
        <v>1.766968445927337E-3</v>
      </c>
      <c r="D141" s="11" t="str" cm="1">
        <f t="array" ref="D141">_xlfn.IFS(C141&gt;=$H$2,"4",AND($H$3&lt;=C141,C141&lt;$H$2),"3",AND($H$4&lt;=C141,C141&lt;$H$3),"2",C141&lt;$H$4,"1")</f>
        <v>2</v>
      </c>
    </row>
    <row r="142" spans="1:4">
      <c r="A142" s="15" t="s">
        <v>171</v>
      </c>
      <c r="B142" s="16">
        <v>10204018076.85</v>
      </c>
      <c r="C142" s="14">
        <f t="shared" si="3"/>
        <v>9.0418796761738297E-3</v>
      </c>
      <c r="D142" s="11" t="str" cm="1">
        <f t="array" ref="D142">_xlfn.IFS(C142&gt;=$H$2,"4",AND($H$3&lt;=C142,C142&lt;$H$2),"3",AND($H$4&lt;=C142,C142&lt;$H$3),"2",C142&lt;$H$4,"1")</f>
        <v>3</v>
      </c>
    </row>
    <row r="143" spans="1:4">
      <c r="A143" s="15" t="s">
        <v>172</v>
      </c>
      <c r="B143" s="16">
        <v>156956955.72</v>
      </c>
      <c r="C143" s="14">
        <f t="shared" si="3"/>
        <v>1.3908108524214696E-4</v>
      </c>
      <c r="D143" s="11" t="str" cm="1">
        <f t="array" ref="D143">_xlfn.IFS(C143&gt;=$H$2,"4",AND($H$3&lt;=C143,C143&lt;$H$2),"3",AND($H$4&lt;=C143,C143&lt;$H$3),"2",C143&lt;$H$4,"1")</f>
        <v>1</v>
      </c>
    </row>
    <row r="144" spans="1:4">
      <c r="A144" s="15" t="s">
        <v>173</v>
      </c>
      <c r="B144" s="16">
        <v>3328396789.7600002</v>
      </c>
      <c r="C144" s="14">
        <f t="shared" si="3"/>
        <v>2.9493247719591981E-3</v>
      </c>
      <c r="D144" s="11" t="str" cm="1">
        <f t="array" ref="D144">_xlfn.IFS(C144&gt;=$H$2,"4",AND($H$3&lt;=C144,C144&lt;$H$2),"3",AND($H$4&lt;=C144,C144&lt;$H$3),"2",C144&lt;$H$4,"1")</f>
        <v>3</v>
      </c>
    </row>
    <row r="145" spans="1:4">
      <c r="A145" s="15" t="s">
        <v>174</v>
      </c>
      <c r="B145" s="16">
        <v>4383861138.3999996</v>
      </c>
      <c r="C145" s="14">
        <f t="shared" si="3"/>
        <v>3.8845819981831757E-3</v>
      </c>
      <c r="D145" s="11" t="str" cm="1">
        <f t="array" ref="D145">_xlfn.IFS(C145&gt;=$H$2,"4",AND($H$3&lt;=C145,C145&lt;$H$2),"3",AND($H$4&lt;=C145,C145&lt;$H$3),"2",C145&lt;$H$4,"1")</f>
        <v>3</v>
      </c>
    </row>
    <row r="146" spans="1:4">
      <c r="A146" s="15" t="s">
        <v>175</v>
      </c>
      <c r="B146" s="16">
        <v>146303328.94999999</v>
      </c>
      <c r="C146" s="14">
        <f t="shared" si="3"/>
        <v>1.2964080292946203E-4</v>
      </c>
      <c r="D146" s="11" t="str" cm="1">
        <f t="array" ref="D146">_xlfn.IFS(C146&gt;=$H$2,"4",AND($H$3&lt;=C146,C146&lt;$H$2),"3",AND($H$4&lt;=C146,C146&lt;$H$3),"2",C146&lt;$H$4,"1")</f>
        <v>1</v>
      </c>
    </row>
    <row r="147" spans="1:4">
      <c r="A147" s="15" t="s">
        <v>176</v>
      </c>
      <c r="B147" s="16">
        <v>320944200.94999999</v>
      </c>
      <c r="C147" s="14">
        <f t="shared" si="3"/>
        <v>2.8439177840534441E-4</v>
      </c>
      <c r="D147" s="11" t="str" cm="1">
        <f t="array" ref="D147">_xlfn.IFS(C147&gt;=$H$2,"4",AND($H$3&lt;=C147,C147&lt;$H$2),"3",AND($H$4&lt;=C147,C147&lt;$H$3),"2",C147&lt;$H$4,"1")</f>
        <v>1</v>
      </c>
    </row>
    <row r="148" spans="1:4">
      <c r="A148" s="15" t="s">
        <v>177</v>
      </c>
      <c r="B148" s="16">
        <v>16117786.73</v>
      </c>
      <c r="C148" s="14">
        <f t="shared" si="3"/>
        <v>1.42821276051561E-5</v>
      </c>
      <c r="D148" s="11" t="str" cm="1">
        <f t="array" ref="D148">_xlfn.IFS(C148&gt;=$H$2,"4",AND($H$3&lt;=C148,C148&lt;$H$2),"3",AND($H$4&lt;=C148,C148&lt;$H$3),"2",C148&lt;$H$4,"1")</f>
        <v>1</v>
      </c>
    </row>
    <row r="149" spans="1:4">
      <c r="A149" s="15" t="s">
        <v>178</v>
      </c>
      <c r="B149" s="16">
        <v>659799551.67999995</v>
      </c>
      <c r="C149" s="14">
        <f t="shared" si="3"/>
        <v>5.8465480085915893E-4</v>
      </c>
      <c r="D149" s="11" t="str" cm="1">
        <f t="array" ref="D149">_xlfn.IFS(C149&gt;=$H$2,"4",AND($H$3&lt;=C149,C149&lt;$H$2),"3",AND($H$4&lt;=C149,C149&lt;$H$3),"2",C149&lt;$H$4,"1")</f>
        <v>2</v>
      </c>
    </row>
    <row r="150" spans="1:4">
      <c r="A150" s="15" t="s">
        <v>179</v>
      </c>
      <c r="B150" s="16">
        <v>53648527.93</v>
      </c>
      <c r="C150" s="14">
        <f t="shared" si="3"/>
        <v>4.7538482457947309E-5</v>
      </c>
      <c r="D150" s="11" t="str" cm="1">
        <f t="array" ref="D150">_xlfn.IFS(C150&gt;=$H$2,"4",AND($H$3&lt;=C150,C150&lt;$H$2),"3",AND($H$4&lt;=C150,C150&lt;$H$3),"2",C150&lt;$H$4,"1")</f>
        <v>1</v>
      </c>
    </row>
    <row r="151" spans="1:4">
      <c r="A151" s="15" t="s">
        <v>180</v>
      </c>
      <c r="B151" s="16">
        <v>172090903.19999999</v>
      </c>
      <c r="C151" s="14">
        <f t="shared" si="3"/>
        <v>1.5249142331770794E-4</v>
      </c>
      <c r="D151" s="11" t="str" cm="1">
        <f t="array" ref="D151">_xlfn.IFS(C151&gt;=$H$2,"4",AND($H$3&lt;=C151,C151&lt;$H$2),"3",AND($H$4&lt;=C151,C151&lt;$H$3),"2",C151&lt;$H$4,"1")</f>
        <v>1</v>
      </c>
    </row>
    <row r="152" spans="1:4">
      <c r="A152" s="15" t="s">
        <v>181</v>
      </c>
      <c r="B152" s="16">
        <v>258863561</v>
      </c>
      <c r="C152" s="14">
        <f t="shared" si="3"/>
        <v>2.2938151946418699E-4</v>
      </c>
      <c r="D152" s="11" t="str" cm="1">
        <f t="array" ref="D152">_xlfn.IFS(C152&gt;=$H$2,"4",AND($H$3&lt;=C152,C152&lt;$H$2),"3",AND($H$4&lt;=C152,C152&lt;$H$3),"2",C152&lt;$H$4,"1")</f>
        <v>1</v>
      </c>
    </row>
    <row r="153" spans="1:4">
      <c r="A153" s="15" t="s">
        <v>182</v>
      </c>
      <c r="B153" s="16">
        <v>1196903239.1700001</v>
      </c>
      <c r="C153" s="14">
        <f t="shared" si="3"/>
        <v>1.0605876029512777E-3</v>
      </c>
      <c r="D153" s="11" t="str" cm="1">
        <f t="array" ref="D153">_xlfn.IFS(C153&gt;=$H$2,"4",AND($H$3&lt;=C153,C153&lt;$H$2),"3",AND($H$4&lt;=C153,C153&lt;$H$3),"2",C153&lt;$H$4,"1")</f>
        <v>2</v>
      </c>
    </row>
    <row r="154" spans="1:4">
      <c r="A154" s="15" t="s">
        <v>183</v>
      </c>
      <c r="B154" s="16">
        <v>11552147.33</v>
      </c>
      <c r="C154" s="14">
        <f t="shared" si="3"/>
        <v>1.0236470121144438E-5</v>
      </c>
      <c r="D154" s="11" t="str" cm="1">
        <f t="array" ref="D154">_xlfn.IFS(C154&gt;=$H$2,"4",AND($H$3&lt;=C154,C154&lt;$H$2),"3",AND($H$4&lt;=C154,C154&lt;$H$3),"2",C154&lt;$H$4,"1")</f>
        <v>1</v>
      </c>
    </row>
    <row r="155" spans="1:4">
      <c r="A155" s="15" t="s">
        <v>184</v>
      </c>
      <c r="B155" s="16">
        <v>520074925.94</v>
      </c>
      <c r="C155" s="14">
        <f t="shared" si="3"/>
        <v>4.6084345083756965E-4</v>
      </c>
      <c r="D155" s="11" t="str" cm="1">
        <f t="array" ref="D155">_xlfn.IFS(C155&gt;=$H$2,"4",AND($H$3&lt;=C155,C155&lt;$H$2),"3",AND($H$4&lt;=C155,C155&lt;$H$3),"2",C155&lt;$H$4,"1")</f>
        <v>1</v>
      </c>
    </row>
    <row r="156" spans="1:4">
      <c r="A156" s="15" t="s">
        <v>185</v>
      </c>
      <c r="B156" s="16">
        <v>120796851943.23</v>
      </c>
      <c r="C156" s="14">
        <f t="shared" si="3"/>
        <v>0.10703926554277959</v>
      </c>
      <c r="D156" s="11" t="str" cm="1">
        <f t="array" ref="D156">_xlfn.IFS(C156&gt;=$H$2,"4",AND($H$3&lt;=C156,C156&lt;$H$2),"3",AND($H$4&lt;=C156,C156&lt;$H$3),"2",C156&lt;$H$4,"1")</f>
        <v>4</v>
      </c>
    </row>
    <row r="157" spans="1:4">
      <c r="A157" s="15" t="s">
        <v>186</v>
      </c>
      <c r="B157" s="16">
        <v>589276099.44000006</v>
      </c>
      <c r="C157" s="14">
        <f t="shared" si="3"/>
        <v>5.2216328382145892E-4</v>
      </c>
      <c r="D157" s="11" t="str" cm="1">
        <f t="array" ref="D157">_xlfn.IFS(C157&gt;=$H$2,"4",AND($H$3&lt;=C157,C157&lt;$H$2),"3",AND($H$4&lt;=C157,C157&lt;$H$3),"2",C157&lt;$H$4,"1")</f>
        <v>2</v>
      </c>
    </row>
    <row r="158" spans="1:4">
      <c r="A158" s="15" t="s">
        <v>187</v>
      </c>
      <c r="B158" s="16">
        <v>1035043410.95</v>
      </c>
      <c r="C158" s="14">
        <f t="shared" si="3"/>
        <v>9.1716203469481713E-4</v>
      </c>
      <c r="D158" s="11" t="str" cm="1">
        <f t="array" ref="D158">_xlfn.IFS(C158&gt;=$H$2,"4",AND($H$3&lt;=C158,C158&lt;$H$2),"3",AND($H$4&lt;=C158,C158&lt;$H$3),"2",C158&lt;$H$4,"1")</f>
        <v>2</v>
      </c>
    </row>
    <row r="159" spans="1:4">
      <c r="A159" s="15" t="s">
        <v>188</v>
      </c>
      <c r="B159" s="16">
        <v>799370559.30999994</v>
      </c>
      <c r="C159" s="14">
        <f t="shared" si="3"/>
        <v>7.083300283791769E-4</v>
      </c>
      <c r="D159" s="11" t="str" cm="1">
        <f t="array" ref="D159">_xlfn.IFS(C159&gt;=$H$2,"4",AND($H$3&lt;=C159,C159&lt;$H$2),"3",AND($H$4&lt;=C159,C159&lt;$H$3),"2",C159&lt;$H$4,"1")</f>
        <v>2</v>
      </c>
    </row>
    <row r="160" spans="1:4">
      <c r="A160" s="15" t="s">
        <v>189</v>
      </c>
      <c r="B160" s="16">
        <v>1347149069.1400001</v>
      </c>
      <c r="C160" s="14">
        <f t="shared" si="3"/>
        <v>1.1937218943847347E-3</v>
      </c>
      <c r="D160" s="11" t="str" cm="1">
        <f t="array" ref="D160">_xlfn.IFS(C160&gt;=$H$2,"4",AND($H$3&lt;=C160,C160&lt;$H$2),"3",AND($H$4&lt;=C160,C160&lt;$H$3),"2",C160&lt;$H$4,"1")</f>
        <v>2</v>
      </c>
    </row>
    <row r="161" spans="1:4">
      <c r="A161" s="15" t="s">
        <v>190</v>
      </c>
      <c r="B161" s="16">
        <v>18778066403.290001</v>
      </c>
      <c r="C161" s="14">
        <f t="shared" si="3"/>
        <v>1.6639427301187674E-2</v>
      </c>
      <c r="D161" s="11" t="str" cm="1">
        <f t="array" ref="D161">_xlfn.IFS(C161&gt;=$H$2,"4",AND($H$3&lt;=C161,C161&lt;$H$2),"3",AND($H$4&lt;=C161,C161&lt;$H$3),"2",C161&lt;$H$4,"1")</f>
        <v>4</v>
      </c>
    </row>
    <row r="162" spans="1:4">
      <c r="A162" s="15" t="s">
        <v>191</v>
      </c>
      <c r="B162" s="16">
        <v>480223702.67000002</v>
      </c>
      <c r="C162" s="14">
        <f t="shared" si="3"/>
        <v>4.2553089425035977E-4</v>
      </c>
      <c r="D162" s="11" t="str" cm="1">
        <f t="array" ref="D162">_xlfn.IFS(C162&gt;=$H$2,"4",AND($H$3&lt;=C162,C162&lt;$H$2),"3",AND($H$4&lt;=C162,C162&lt;$H$3),"2",C162&lt;$H$4,"1")</f>
        <v>1</v>
      </c>
    </row>
    <row r="163" spans="1:4">
      <c r="A163" s="15" t="s">
        <v>192</v>
      </c>
      <c r="B163" s="16">
        <v>2006011176.22</v>
      </c>
      <c r="C163" s="14">
        <f t="shared" si="3"/>
        <v>1.7775460164649614E-3</v>
      </c>
      <c r="D163" s="11" t="str" cm="1">
        <f t="array" ref="D163">_xlfn.IFS(C163&gt;=$H$2,"4",AND($H$3&lt;=C163,C163&lt;$H$2),"3",AND($H$4&lt;=C163,C163&lt;$H$3),"2",C163&lt;$H$4,"1")</f>
        <v>2</v>
      </c>
    </row>
    <row r="164" spans="1:4">
      <c r="A164" s="15" t="s">
        <v>193</v>
      </c>
      <c r="B164" s="16">
        <v>481882194.86000001</v>
      </c>
      <c r="C164" s="14">
        <f t="shared" si="3"/>
        <v>4.2700050031268882E-4</v>
      </c>
      <c r="D164" s="11" t="str" cm="1">
        <f t="array" ref="D164">_xlfn.IFS(C164&gt;=$H$2,"4",AND($H$3&lt;=C164,C164&lt;$H$2),"3",AND($H$4&lt;=C164,C164&lt;$H$3),"2",C164&lt;$H$4,"1")</f>
        <v>1</v>
      </c>
    </row>
    <row r="165" spans="1:4">
      <c r="A165" s="15" t="s">
        <v>194</v>
      </c>
      <c r="B165" s="16">
        <v>113321509.53</v>
      </c>
      <c r="C165" s="14">
        <f t="shared" si="3"/>
        <v>1.0041529191498198E-4</v>
      </c>
      <c r="D165" s="11" t="str" cm="1">
        <f t="array" ref="D165">_xlfn.IFS(C165&gt;=$H$2,"4",AND($H$3&lt;=C165,C165&lt;$H$2),"3",AND($H$4&lt;=C165,C165&lt;$H$3),"2",C165&lt;$H$4,"1")</f>
        <v>1</v>
      </c>
    </row>
    <row r="166" spans="1:4">
      <c r="A166" s="15" t="s">
        <v>195</v>
      </c>
      <c r="B166" s="16">
        <v>68705518.170000002</v>
      </c>
      <c r="C166" s="14">
        <f t="shared" si="3"/>
        <v>6.0880627974552614E-5</v>
      </c>
      <c r="D166" s="11" t="str" cm="1">
        <f t="array" ref="D166">_xlfn.IFS(C166&gt;=$H$2,"4",AND($H$3&lt;=C166,C166&lt;$H$2),"3",AND($H$4&lt;=C166,C166&lt;$H$3),"2",C166&lt;$H$4,"1")</f>
        <v>1</v>
      </c>
    </row>
    <row r="167" spans="1:4">
      <c r="A167" s="15" t="s">
        <v>196</v>
      </c>
      <c r="B167" s="16">
        <v>21906289.73</v>
      </c>
      <c r="C167" s="14">
        <f t="shared" si="3"/>
        <v>1.941137642037658E-5</v>
      </c>
      <c r="D167" s="11" t="str" cm="1">
        <f t="array" ref="D167">_xlfn.IFS(C167&gt;=$H$2,"4",AND($H$3&lt;=C167,C167&lt;$H$2),"3",AND($H$4&lt;=C167,C167&lt;$H$3),"2",C167&lt;$H$4,"1")</f>
        <v>1</v>
      </c>
    </row>
    <row r="168" spans="1:4">
      <c r="A168" s="15" t="s">
        <v>197</v>
      </c>
      <c r="B168" s="16">
        <v>95003076.650000006</v>
      </c>
      <c r="C168" s="14">
        <f t="shared" si="3"/>
        <v>8.4183150349807735E-5</v>
      </c>
      <c r="D168" s="11" t="str" cm="1">
        <f t="array" ref="D168">_xlfn.IFS(C168&gt;=$H$2,"4",AND($H$3&lt;=C168,C168&lt;$H$2),"3",AND($H$4&lt;=C168,C168&lt;$H$3),"2",C168&lt;$H$4,"1")</f>
        <v>1</v>
      </c>
    </row>
    <row r="169" spans="1:4">
      <c r="A169" s="15" t="s">
        <v>198</v>
      </c>
      <c r="B169" s="16">
        <v>475475707.20999998</v>
      </c>
      <c r="C169" s="14">
        <f t="shared" si="3"/>
        <v>4.2132364928773689E-4</v>
      </c>
      <c r="D169" s="11" t="str" cm="1">
        <f t="array" ref="D169">_xlfn.IFS(C169&gt;=$H$2,"4",AND($H$3&lt;=C169,C169&lt;$H$2),"3",AND($H$4&lt;=C169,C169&lt;$H$3),"2",C169&lt;$H$4,"1")</f>
        <v>1</v>
      </c>
    </row>
    <row r="170" spans="1:4">
      <c r="A170" s="15" t="s">
        <v>199</v>
      </c>
      <c r="B170" s="16">
        <v>1905641773.77</v>
      </c>
      <c r="C170" s="14">
        <f t="shared" si="3"/>
        <v>1.6886077126235279E-3</v>
      </c>
      <c r="D170" s="11" t="str" cm="1">
        <f t="array" ref="D170">_xlfn.IFS(C170&gt;=$H$2,"4",AND($H$3&lt;=C170,C170&lt;$H$2),"3",AND($H$4&lt;=C170,C170&lt;$H$3),"2",C170&lt;$H$4,"1")</f>
        <v>2</v>
      </c>
    </row>
    <row r="171" spans="1:4">
      <c r="A171" s="15" t="s">
        <v>200</v>
      </c>
      <c r="B171" s="16">
        <v>2420232533.3000002</v>
      </c>
      <c r="C171" s="14">
        <f t="shared" si="3"/>
        <v>2.1445915902586713E-3</v>
      </c>
      <c r="D171" s="11" t="str" cm="1">
        <f t="array" ref="D171">_xlfn.IFS(C171&gt;=$H$2,"4",AND($H$3&lt;=C171,C171&lt;$H$2),"3",AND($H$4&lt;=C171,C171&lt;$H$3),"2",C171&lt;$H$4,"1")</f>
        <v>3</v>
      </c>
    </row>
    <row r="172" spans="1:4">
      <c r="A172" s="15" t="s">
        <v>201</v>
      </c>
      <c r="B172" s="16">
        <v>1023500837.6</v>
      </c>
      <c r="C172" s="14">
        <f t="shared" si="3"/>
        <v>9.0693404817048038E-4</v>
      </c>
      <c r="D172" s="11" t="str" cm="1">
        <f t="array" ref="D172">_xlfn.IFS(C172&gt;=$H$2,"4",AND($H$3&lt;=C172,C172&lt;$H$2),"3",AND($H$4&lt;=C172,C172&lt;$H$3),"2",C172&lt;$H$4,"1")</f>
        <v>2</v>
      </c>
    </row>
    <row r="173" spans="1:4">
      <c r="A173" s="15" t="s">
        <v>202</v>
      </c>
      <c r="B173" s="16">
        <v>417746835.67000002</v>
      </c>
      <c r="C173" s="14">
        <f t="shared" si="3"/>
        <v>3.7016953466594948E-4</v>
      </c>
      <c r="D173" s="11" t="str" cm="1">
        <f t="array" ref="D173">_xlfn.IFS(C173&gt;=$H$2,"4",AND($H$3&lt;=C173,C173&lt;$H$2),"3",AND($H$4&lt;=C173,C173&lt;$H$3),"2",C173&lt;$H$4,"1")</f>
        <v>1</v>
      </c>
    </row>
    <row r="174" spans="1:4">
      <c r="A174" s="15" t="s">
        <v>203</v>
      </c>
      <c r="B174" s="16">
        <v>70073849.290000007</v>
      </c>
      <c r="C174" s="14">
        <f t="shared" si="3"/>
        <v>6.2093119490250082E-5</v>
      </c>
      <c r="D174" s="11" t="str" cm="1">
        <f t="array" ref="D174">_xlfn.IFS(C174&gt;=$H$2,"4",AND($H$3&lt;=C174,C174&lt;$H$2),"3",AND($H$4&lt;=C174,C174&lt;$H$3),"2",C174&lt;$H$4,"1")</f>
        <v>1</v>
      </c>
    </row>
    <row r="175" spans="1:4">
      <c r="A175" s="15" t="s">
        <v>204</v>
      </c>
      <c r="B175" s="16">
        <v>636230472.25</v>
      </c>
      <c r="C175" s="14">
        <f t="shared" si="3"/>
        <v>5.6377001031103892E-4</v>
      </c>
      <c r="D175" s="11" t="str" cm="1">
        <f t="array" ref="D175">_xlfn.IFS(C175&gt;=$H$2,"4",AND($H$3&lt;=C175,C175&lt;$H$2),"3",AND($H$4&lt;=C175,C175&lt;$H$3),"2",C175&lt;$H$4,"1")</f>
        <v>2</v>
      </c>
    </row>
    <row r="176" spans="1:4">
      <c r="A176" s="15" t="s">
        <v>205</v>
      </c>
      <c r="B176" s="16">
        <v>1182565693.04</v>
      </c>
      <c r="C176" s="14">
        <f t="shared" si="3"/>
        <v>1.0478829638588434E-3</v>
      </c>
      <c r="D176" s="11" t="str" cm="1">
        <f t="array" ref="D176">_xlfn.IFS(C176&gt;=$H$2,"4",AND($H$3&lt;=C176,C176&lt;$H$2),"3",AND($H$4&lt;=C176,C176&lt;$H$3),"2",C176&lt;$H$4,"1")</f>
        <v>2</v>
      </c>
    </row>
    <row r="177" spans="1:4">
      <c r="A177" s="15" t="s">
        <v>206</v>
      </c>
      <c r="B177" s="16">
        <v>235098883522.22</v>
      </c>
      <c r="C177" s="14">
        <f t="shared" si="3"/>
        <v>0.20832340758327408</v>
      </c>
      <c r="D177" s="11" t="str" cm="1">
        <f t="array" ref="D177">_xlfn.IFS(C177&gt;=$H$2,"4",AND($H$3&lt;=C177,C177&lt;$H$2),"3",AND($H$4&lt;=C177,C177&lt;$H$3),"2",C177&lt;$H$4,"1")</f>
        <v>4</v>
      </c>
    </row>
    <row r="178" spans="1:4">
      <c r="A178" s="15" t="s">
        <v>207</v>
      </c>
      <c r="B178" s="16">
        <v>3357782756.2399998</v>
      </c>
      <c r="C178" s="14">
        <f t="shared" si="3"/>
        <v>2.9753639627053455E-3</v>
      </c>
      <c r="D178" s="11" t="str" cm="1">
        <f t="array" ref="D178">_xlfn.IFS(C178&gt;=$H$2,"4",AND($H$3&lt;=C178,C178&lt;$H$2),"3",AND($H$4&lt;=C178,C178&lt;$H$3),"2",C178&lt;$H$4,"1")</f>
        <v>3</v>
      </c>
    </row>
    <row r="179" spans="1:4">
      <c r="A179" s="15" t="s">
        <v>208</v>
      </c>
      <c r="B179" s="16">
        <v>1083892160.95</v>
      </c>
      <c r="C179" s="14">
        <f t="shared" si="3"/>
        <v>9.6044738723976729E-4</v>
      </c>
      <c r="D179" s="11" t="str" cm="1">
        <f t="array" ref="D179">_xlfn.IFS(C179&gt;=$H$2,"4",AND($H$3&lt;=C179,C179&lt;$H$2),"3",AND($H$4&lt;=C179,C179&lt;$H$3),"2",C179&lt;$H$4,"1")</f>
        <v>2</v>
      </c>
    </row>
    <row r="180" spans="1:4">
      <c r="A180" s="15" t="s">
        <v>209</v>
      </c>
      <c r="B180" s="16">
        <v>1213440207.8699999</v>
      </c>
      <c r="C180" s="14">
        <f t="shared" si="3"/>
        <v>1.0752411717775893E-3</v>
      </c>
      <c r="D180" s="11" t="str" cm="1">
        <f t="array" ref="D180">_xlfn.IFS(C180&gt;=$H$2,"4",AND($H$3&lt;=C180,C180&lt;$H$2),"3",AND($H$4&lt;=C180,C180&lt;$H$3),"2",C180&lt;$H$4,"1")</f>
        <v>2</v>
      </c>
    </row>
    <row r="181" spans="1:4">
      <c r="A181" s="15" t="s">
        <v>210</v>
      </c>
      <c r="B181" s="16">
        <v>385114770.68000001</v>
      </c>
      <c r="C181" s="14">
        <f t="shared" si="3"/>
        <v>3.4125394445408375E-4</v>
      </c>
      <c r="D181" s="11" t="str" cm="1">
        <f t="array" ref="D181">_xlfn.IFS(C181&gt;=$H$2,"4",AND($H$3&lt;=C181,C181&lt;$H$2),"3",AND($H$4&lt;=C181,C181&lt;$H$3),"2",C181&lt;$H$4,"1")</f>
        <v>1</v>
      </c>
    </row>
    <row r="182" spans="1:4">
      <c r="A182" s="15" t="s">
        <v>211</v>
      </c>
      <c r="B182" s="16">
        <v>847338763.05999994</v>
      </c>
      <c r="C182" s="14">
        <f t="shared" si="3"/>
        <v>7.5083512032660127E-4</v>
      </c>
      <c r="D182" s="11" t="str" cm="1">
        <f t="array" ref="D182">_xlfn.IFS(C182&gt;=$H$2,"4",AND($H$3&lt;=C182,C182&lt;$H$2),"3",AND($H$4&lt;=C182,C182&lt;$H$3),"2",C182&lt;$H$4,"1")</f>
        <v>2</v>
      </c>
    </row>
    <row r="183" spans="1:4" ht="20">
      <c r="A183" s="15" t="s">
        <v>212</v>
      </c>
      <c r="B183" s="16">
        <v>9714032622.1200008</v>
      </c>
      <c r="C183" s="14">
        <f t="shared" si="3"/>
        <v>8.6076987984669128E-3</v>
      </c>
      <c r="D183" s="11" t="str" cm="1">
        <f t="array" ref="D183">_xlfn.IFS(C183&gt;=$H$2,"4",AND($H$3&lt;=C183,C183&lt;$H$2),"3",AND($H$4&lt;=C183,C183&lt;$H$3),"2",C183&lt;$H$4,"1")</f>
        <v>3</v>
      </c>
    </row>
    <row r="184" spans="1:4">
      <c r="A184" s="15" t="s">
        <v>213</v>
      </c>
      <c r="B184" s="16">
        <v>638267934.50999999</v>
      </c>
      <c r="C184" s="14">
        <f t="shared" si="3"/>
        <v>5.6557542543877776E-4</v>
      </c>
      <c r="D184" s="11" t="str" cm="1">
        <f t="array" ref="D184">_xlfn.IFS(C184&gt;=$H$2,"4",AND($H$3&lt;=C184,C184&lt;$H$2),"3",AND($H$4&lt;=C184,C184&lt;$H$3),"2",C184&lt;$H$4,"1")</f>
        <v>2</v>
      </c>
    </row>
    <row r="185" spans="1:4">
      <c r="A185" s="15" t="s">
        <v>214</v>
      </c>
      <c r="B185" s="16">
        <v>1651705823.6800001</v>
      </c>
      <c r="C185" s="14">
        <f t="shared" si="3"/>
        <v>1.463592597119395E-3</v>
      </c>
      <c r="D185" s="11" t="str" cm="1">
        <f t="array" ref="D185">_xlfn.IFS(C185&gt;=$H$2,"4",AND($H$3&lt;=C185,C185&lt;$H$2),"3",AND($H$4&lt;=C185,C185&lt;$H$3),"2",C185&lt;$H$4,"1")</f>
        <v>2</v>
      </c>
    </row>
    <row r="186" spans="1:4">
      <c r="A186" s="15" t="s">
        <v>215</v>
      </c>
      <c r="B186" s="16">
        <v>1788526624.54</v>
      </c>
      <c r="C186" s="14">
        <f t="shared" si="3"/>
        <v>1.5848308396682323E-3</v>
      </c>
      <c r="D186" s="11" t="str" cm="1">
        <f t="array" ref="D186">_xlfn.IFS(C186&gt;=$H$2,"4",AND($H$3&lt;=C186,C186&lt;$H$2),"3",AND($H$4&lt;=C186,C186&lt;$H$3),"2",C186&lt;$H$4,"1")</f>
        <v>2</v>
      </c>
    </row>
    <row r="187" spans="1:4">
      <c r="A187" s="15" t="s">
        <v>216</v>
      </c>
      <c r="B187" s="16">
        <v>4870078380.04</v>
      </c>
      <c r="C187" s="14">
        <f t="shared" si="3"/>
        <v>4.3154238256162348E-3</v>
      </c>
      <c r="D187" s="11" t="str" cm="1">
        <f t="array" ref="D187">_xlfn.IFS(C187&gt;=$H$2,"4",AND($H$3&lt;=C187,C187&lt;$H$2),"3",AND($H$4&lt;=C187,C187&lt;$H$3),"2",C187&lt;$H$4,"1")</f>
        <v>3</v>
      </c>
    </row>
    <row r="188" spans="1:4">
      <c r="A188" s="15" t="s">
        <v>217</v>
      </c>
      <c r="B188" s="16">
        <v>270229258.26999998</v>
      </c>
      <c r="C188" s="14">
        <f t="shared" si="3"/>
        <v>2.3945277437349637E-4</v>
      </c>
      <c r="D188" s="11" t="str" cm="1">
        <f t="array" ref="D188">_xlfn.IFS(C188&gt;=$H$2,"4",AND($H$3&lt;=C188,C188&lt;$H$2),"3",AND($H$4&lt;=C188,C188&lt;$H$3),"2",C188&lt;$H$4,"1")</f>
        <v>1</v>
      </c>
    </row>
    <row r="189" spans="1:4">
      <c r="A189" s="15" t="s">
        <v>218</v>
      </c>
      <c r="B189" s="16">
        <v>393671.76</v>
      </c>
      <c r="C189" s="14">
        <f t="shared" si="3"/>
        <v>3.4883637592755182E-7</v>
      </c>
      <c r="D189" s="11" t="str" cm="1">
        <f t="array" ref="D189">_xlfn.IFS(C189&gt;=$H$2,"4",AND($H$3&lt;=C189,C189&lt;$H$2),"3",AND($H$4&lt;=C189,C189&lt;$H$3),"2",C189&lt;$H$4,"1")</f>
        <v>1</v>
      </c>
    </row>
    <row r="190" spans="1:4">
      <c r="A190" s="15" t="s">
        <v>219</v>
      </c>
      <c r="B190" s="16">
        <v>721614789.91999996</v>
      </c>
      <c r="C190" s="14">
        <f t="shared" si="3"/>
        <v>6.3942988476342437E-4</v>
      </c>
      <c r="D190" s="11" t="str" cm="1">
        <f t="array" ref="D190">_xlfn.IFS(C190&gt;=$H$2,"4",AND($H$3&lt;=C190,C190&lt;$H$2),"3",AND($H$4&lt;=C190,C190&lt;$H$3),"2",C190&lt;$H$4,"1")</f>
        <v>2</v>
      </c>
    </row>
    <row r="191" spans="1:4">
      <c r="A191" s="15" t="s">
        <v>220</v>
      </c>
      <c r="B191" s="16">
        <v>617524803.26999998</v>
      </c>
      <c r="C191" s="14">
        <f t="shared" si="3"/>
        <v>5.4719473507086516E-4</v>
      </c>
      <c r="D191" s="11" t="str" cm="1">
        <f t="array" ref="D191">_xlfn.IFS(C191&gt;=$H$2,"4",AND($H$3&lt;=C191,C191&lt;$H$2),"3",AND($H$4&lt;=C191,C191&lt;$H$3),"2",C191&lt;$H$4,"1")</f>
        <v>2</v>
      </c>
    </row>
    <row r="192" spans="1:4">
      <c r="A192" s="15" t="s">
        <v>223</v>
      </c>
      <c r="B192" s="16">
        <v>4064848520.5700002</v>
      </c>
      <c r="C192" s="14">
        <f t="shared" si="3"/>
        <v>3.6019018143696908E-3</v>
      </c>
      <c r="D192" s="11" t="str" cm="1">
        <f t="array" ref="D192">_xlfn.IFS(C192&gt;=$H$2,"4",AND($H$3&lt;=C192,C192&lt;$H$2),"3",AND($H$4&lt;=C192,C192&lt;$H$3),"2",C192&lt;$H$4,"1")</f>
        <v>3</v>
      </c>
    </row>
    <row r="193" spans="1:4">
      <c r="A193" s="15" t="s">
        <v>224</v>
      </c>
      <c r="B193" s="16">
        <v>462719620.39999998</v>
      </c>
      <c r="C193" s="14">
        <f t="shared" si="3"/>
        <v>4.1002035668219754E-4</v>
      </c>
      <c r="D193" s="11" t="str" cm="1">
        <f t="array" ref="D193">_xlfn.IFS(C193&gt;=$H$2,"4",AND($H$3&lt;=C193,C193&lt;$H$2),"3",AND($H$4&lt;=C193,C193&lt;$H$3),"2",C193&lt;$H$4,"1")</f>
        <v>1</v>
      </c>
    </row>
    <row r="194" spans="1:4">
      <c r="A194" s="15" t="s">
        <v>225</v>
      </c>
      <c r="B194" s="16">
        <v>737006521.86000001</v>
      </c>
      <c r="C194" s="14">
        <f t="shared" ref="C194:C257" si="4">B194/$B$262</f>
        <v>6.5306864815655667E-4</v>
      </c>
      <c r="D194" s="11" t="str" cm="1">
        <f t="array" ref="D194">_xlfn.IFS(C194&gt;=$H$2,"4",AND($H$3&lt;=C194,C194&lt;$H$2),"3",AND($H$4&lt;=C194,C194&lt;$H$3),"2",C194&lt;$H$4,"1")</f>
        <v>2</v>
      </c>
    </row>
    <row r="195" spans="1:4">
      <c r="A195" s="15" t="s">
        <v>226</v>
      </c>
      <c r="B195" s="16">
        <v>2131565037.7</v>
      </c>
      <c r="C195" s="14">
        <f t="shared" si="4"/>
        <v>1.8888005144314731E-3</v>
      </c>
      <c r="D195" s="11" t="str" cm="1">
        <f t="array" ref="D195">_xlfn.IFS(C195&gt;=$H$2,"4",AND($H$3&lt;=C195,C195&lt;$H$2),"3",AND($H$4&lt;=C195,C195&lt;$H$3),"2",C195&lt;$H$4,"1")</f>
        <v>2</v>
      </c>
    </row>
    <row r="196" spans="1:4">
      <c r="A196" s="15" t="s">
        <v>227</v>
      </c>
      <c r="B196" s="16">
        <v>1722214736.96</v>
      </c>
      <c r="C196" s="14">
        <f t="shared" si="4"/>
        <v>1.5260712310432131E-3</v>
      </c>
      <c r="D196" s="11" t="str" cm="1">
        <f t="array" ref="D196">_xlfn.IFS(C196&gt;=$H$2,"4",AND($H$3&lt;=C196,C196&lt;$H$2),"3",AND($H$4&lt;=C196,C196&lt;$H$3),"2",C196&lt;$H$4,"1")</f>
        <v>2</v>
      </c>
    </row>
    <row r="197" spans="1:4">
      <c r="A197" s="15" t="s">
        <v>228</v>
      </c>
      <c r="B197" s="16">
        <v>411144631.10000002</v>
      </c>
      <c r="C197" s="14">
        <f t="shared" si="4"/>
        <v>3.6431925697437434E-4</v>
      </c>
      <c r="D197" s="11" t="str" cm="1">
        <f t="array" ref="D197">_xlfn.IFS(C197&gt;=$H$2,"4",AND($H$3&lt;=C197,C197&lt;$H$2),"3",AND($H$4&lt;=C197,C197&lt;$H$3),"2",C197&lt;$H$4,"1")</f>
        <v>1</v>
      </c>
    </row>
    <row r="198" spans="1:4">
      <c r="A198" s="15" t="s">
        <v>229</v>
      </c>
      <c r="B198" s="16">
        <v>1769098968.54</v>
      </c>
      <c r="C198" s="14">
        <f t="shared" si="4"/>
        <v>1.5676158047066003E-3</v>
      </c>
      <c r="D198" s="11" t="str" cm="1">
        <f t="array" ref="D198">_xlfn.IFS(C198&gt;=$H$2,"4",AND($H$3&lt;=C198,C198&lt;$H$2),"3",AND($H$4&lt;=C198,C198&lt;$H$3),"2",C198&lt;$H$4,"1")</f>
        <v>2</v>
      </c>
    </row>
    <row r="199" spans="1:4">
      <c r="A199" s="15" t="s">
        <v>230</v>
      </c>
      <c r="B199" s="16">
        <v>198351818.88</v>
      </c>
      <c r="C199" s="14">
        <f t="shared" si="4"/>
        <v>1.7576147615144493E-4</v>
      </c>
      <c r="D199" s="11" t="str" cm="1">
        <f t="array" ref="D199">_xlfn.IFS(C199&gt;=$H$2,"4",AND($H$3&lt;=C199,C199&lt;$H$2),"3",AND($H$4&lt;=C199,C199&lt;$H$3),"2",C199&lt;$H$4,"1")</f>
        <v>1</v>
      </c>
    </row>
    <row r="200" spans="1:4">
      <c r="A200" s="15" t="s">
        <v>231</v>
      </c>
      <c r="B200" s="16">
        <v>70141566.069999993</v>
      </c>
      <c r="C200" s="14">
        <f t="shared" si="4"/>
        <v>6.2153123987714368E-5</v>
      </c>
      <c r="D200" s="11" t="str" cm="1">
        <f t="array" ref="D200">_xlfn.IFS(C200&gt;=$H$2,"4",AND($H$3&lt;=C200,C200&lt;$H$2),"3",AND($H$4&lt;=C200,C200&lt;$H$3),"2",C200&lt;$H$4,"1")</f>
        <v>1</v>
      </c>
    </row>
    <row r="201" spans="1:4">
      <c r="A201" s="15" t="s">
        <v>232</v>
      </c>
      <c r="B201" s="16">
        <v>1249220713.5799999</v>
      </c>
      <c r="C201" s="14">
        <f t="shared" si="4"/>
        <v>1.1069466259375003E-3</v>
      </c>
      <c r="D201" s="11" t="str" cm="1">
        <f t="array" ref="D201">_xlfn.IFS(C201&gt;=$H$2,"4",AND($H$3&lt;=C201,C201&lt;$H$2),"3",AND($H$4&lt;=C201,C201&lt;$H$3),"2",C201&lt;$H$4,"1")</f>
        <v>2</v>
      </c>
    </row>
    <row r="202" spans="1:4">
      <c r="A202" s="15" t="s">
        <v>233</v>
      </c>
      <c r="B202" s="16">
        <v>141863076.93000001</v>
      </c>
      <c r="C202" s="14">
        <f t="shared" si="4"/>
        <v>1.2570625242255804E-4</v>
      </c>
      <c r="D202" s="11" t="str" cm="1">
        <f t="array" ref="D202">_xlfn.IFS(C202&gt;=$H$2,"4",AND($H$3&lt;=C202,C202&lt;$H$2),"3",AND($H$4&lt;=C202,C202&lt;$H$3),"2",C202&lt;$H$4,"1")</f>
        <v>1</v>
      </c>
    </row>
    <row r="203" spans="1:4">
      <c r="A203" s="15" t="s">
        <v>234</v>
      </c>
      <c r="B203" s="16">
        <v>1560978110.0599999</v>
      </c>
      <c r="C203" s="14">
        <f t="shared" si="4"/>
        <v>1.3831978875385156E-3</v>
      </c>
      <c r="D203" s="11" t="str" cm="1">
        <f t="array" ref="D203">_xlfn.IFS(C203&gt;=$H$2,"4",AND($H$3&lt;=C203,C203&lt;$H$2),"3",AND($H$4&lt;=C203,C203&lt;$H$3),"2",C203&lt;$H$4,"1")</f>
        <v>2</v>
      </c>
    </row>
    <row r="204" spans="1:4">
      <c r="A204" s="15" t="s">
        <v>235</v>
      </c>
      <c r="B204" s="16">
        <v>145342297.06999999</v>
      </c>
      <c r="C204" s="14">
        <f t="shared" si="4"/>
        <v>1.287892232322797E-4</v>
      </c>
      <c r="D204" s="11" t="str" cm="1">
        <f t="array" ref="D204">_xlfn.IFS(C204&gt;=$H$2,"4",AND($H$3&lt;=C204,C204&lt;$H$2),"3",AND($H$4&lt;=C204,C204&lt;$H$3),"2",C204&lt;$H$4,"1")</f>
        <v>1</v>
      </c>
    </row>
    <row r="205" spans="1:4">
      <c r="A205" s="15" t="s">
        <v>236</v>
      </c>
      <c r="B205" s="16">
        <v>1649823422.8599999</v>
      </c>
      <c r="C205" s="14">
        <f t="shared" si="4"/>
        <v>1.4619245834419804E-3</v>
      </c>
      <c r="D205" s="11" t="str" cm="1">
        <f t="array" ref="D205">_xlfn.IFS(C205&gt;=$H$2,"4",AND($H$3&lt;=C205,C205&lt;$H$2),"3",AND($H$4&lt;=C205,C205&lt;$H$3),"2",C205&lt;$H$4,"1")</f>
        <v>2</v>
      </c>
    </row>
    <row r="206" spans="1:4">
      <c r="A206" s="15" t="s">
        <v>237</v>
      </c>
      <c r="B206" s="16">
        <v>1610259750.3</v>
      </c>
      <c r="C206" s="14">
        <f t="shared" si="4"/>
        <v>1.4268668283360141E-3</v>
      </c>
      <c r="D206" s="11" t="str" cm="1">
        <f t="array" ref="D206">_xlfn.IFS(C206&gt;=$H$2,"4",AND($H$3&lt;=C206,C206&lt;$H$2),"3",AND($H$4&lt;=C206,C206&lt;$H$3),"2",C206&lt;$H$4,"1")</f>
        <v>2</v>
      </c>
    </row>
    <row r="207" spans="1:4">
      <c r="A207" s="15" t="s">
        <v>238</v>
      </c>
      <c r="B207" s="16">
        <v>5319947046.6899996</v>
      </c>
      <c r="C207" s="14">
        <f t="shared" si="4"/>
        <v>4.7140568271745523E-3</v>
      </c>
      <c r="D207" s="11" t="str" cm="1">
        <f t="array" ref="D207">_xlfn.IFS(C207&gt;=$H$2,"4",AND($H$3&lt;=C207,C207&lt;$H$2),"3",AND($H$4&lt;=C207,C207&lt;$H$3),"2",C207&lt;$H$4,"1")</f>
        <v>3</v>
      </c>
    </row>
    <row r="208" spans="1:4">
      <c r="A208" s="15" t="s">
        <v>239</v>
      </c>
      <c r="B208" s="16">
        <v>566001363.87</v>
      </c>
      <c r="C208" s="14">
        <f t="shared" si="4"/>
        <v>5.0153931423087695E-4</v>
      </c>
      <c r="D208" s="11" t="str" cm="1">
        <f t="array" ref="D208">_xlfn.IFS(C208&gt;=$H$2,"4",AND($H$3&lt;=C208,C208&lt;$H$2),"3",AND($H$4&lt;=C208,C208&lt;$H$3),"2",C208&lt;$H$4,"1")</f>
        <v>2</v>
      </c>
    </row>
    <row r="209" spans="1:4">
      <c r="A209" s="15" t="s">
        <v>240</v>
      </c>
      <c r="B209" s="16">
        <v>502133902.63999999</v>
      </c>
      <c r="C209" s="14">
        <f t="shared" si="4"/>
        <v>4.4494573557243665E-4</v>
      </c>
      <c r="D209" s="11" t="str" cm="1">
        <f t="array" ref="D209">_xlfn.IFS(C209&gt;=$H$2,"4",AND($H$3&lt;=C209,C209&lt;$H$2),"3",AND($H$4&lt;=C209,C209&lt;$H$3),"2",C209&lt;$H$4,"1")</f>
        <v>1</v>
      </c>
    </row>
    <row r="210" spans="1:4">
      <c r="A210" s="15" t="s">
        <v>241</v>
      </c>
      <c r="B210" s="16">
        <v>257933044.62</v>
      </c>
      <c r="C210" s="14">
        <f t="shared" si="4"/>
        <v>2.2855697984839026E-4</v>
      </c>
      <c r="D210" s="11" t="str" cm="1">
        <f t="array" ref="D210">_xlfn.IFS(C210&gt;=$H$2,"4",AND($H$3&lt;=C210,C210&lt;$H$2),"3",AND($H$4&lt;=C210,C210&lt;$H$3),"2",C210&lt;$H$4,"1")</f>
        <v>1</v>
      </c>
    </row>
    <row r="211" spans="1:4">
      <c r="A211" s="15" t="s">
        <v>242</v>
      </c>
      <c r="B211" s="16">
        <v>19205489750.689999</v>
      </c>
      <c r="C211" s="14">
        <f t="shared" si="4"/>
        <v>1.7018171287024601E-2</v>
      </c>
      <c r="D211" s="11" t="str" cm="1">
        <f t="array" ref="D211">_xlfn.IFS(C211&gt;=$H$2,"4",AND($H$3&lt;=C211,C211&lt;$H$2),"3",AND($H$4&lt;=C211,C211&lt;$H$3),"2",C211&lt;$H$4,"1")</f>
        <v>4</v>
      </c>
    </row>
    <row r="212" spans="1:4">
      <c r="A212" s="15" t="s">
        <v>243</v>
      </c>
      <c r="B212" s="16">
        <v>162860155.59999999</v>
      </c>
      <c r="C212" s="14">
        <f t="shared" si="4"/>
        <v>1.4431196807843466E-4</v>
      </c>
      <c r="D212" s="11" t="str" cm="1">
        <f t="array" ref="D212">_xlfn.IFS(C212&gt;=$H$2,"4",AND($H$3&lt;=C212,C212&lt;$H$2),"3",AND($H$4&lt;=C212,C212&lt;$H$3),"2",C212&lt;$H$4,"1")</f>
        <v>1</v>
      </c>
    </row>
    <row r="213" spans="1:4">
      <c r="A213" s="15" t="s">
        <v>244</v>
      </c>
      <c r="B213" s="16">
        <v>7922884147.0900002</v>
      </c>
      <c r="C213" s="14">
        <f t="shared" si="4"/>
        <v>7.0205447115757758E-3</v>
      </c>
      <c r="D213" s="11" t="str" cm="1">
        <f t="array" ref="D213">_xlfn.IFS(C213&gt;=$H$2,"4",AND($H$3&lt;=C213,C213&lt;$H$2),"3",AND($H$4&lt;=C213,C213&lt;$H$3),"2",C213&lt;$H$4,"1")</f>
        <v>3</v>
      </c>
    </row>
    <row r="214" spans="1:4">
      <c r="A214" s="15" t="s">
        <v>245</v>
      </c>
      <c r="B214" s="16">
        <v>3549624741.1399999</v>
      </c>
      <c r="C214" s="14">
        <f t="shared" si="4"/>
        <v>3.1453570116435374E-3</v>
      </c>
      <c r="D214" s="11" t="str" cm="1">
        <f t="array" ref="D214">_xlfn.IFS(C214&gt;=$H$2,"4",AND($H$3&lt;=C214,C214&lt;$H$2),"3",AND($H$4&lt;=C214,C214&lt;$H$3),"2",C214&lt;$H$4,"1")</f>
        <v>3</v>
      </c>
    </row>
    <row r="215" spans="1:4">
      <c r="A215" s="15" t="s">
        <v>246</v>
      </c>
      <c r="B215" s="16">
        <v>194259281.72</v>
      </c>
      <c r="C215" s="14">
        <f t="shared" si="4"/>
        <v>1.7213503916433862E-4</v>
      </c>
      <c r="D215" s="11" t="str" cm="1">
        <f t="array" ref="D215">_xlfn.IFS(C215&gt;=$H$2,"4",AND($H$3&lt;=C215,C215&lt;$H$2),"3",AND($H$4&lt;=C215,C215&lt;$H$3),"2",C215&lt;$H$4,"1")</f>
        <v>1</v>
      </c>
    </row>
    <row r="216" spans="1:4">
      <c r="A216" s="15" t="s">
        <v>247</v>
      </c>
      <c r="B216" s="16">
        <v>325713386.42000002</v>
      </c>
      <c r="C216" s="14">
        <f t="shared" si="4"/>
        <v>2.8861780004195138E-4</v>
      </c>
      <c r="D216" s="11" t="str" cm="1">
        <f t="array" ref="D216">_xlfn.IFS(C216&gt;=$H$2,"4",AND($H$3&lt;=C216,C216&lt;$H$2),"3",AND($H$4&lt;=C216,C216&lt;$H$3),"2",C216&lt;$H$4,"1")</f>
        <v>1</v>
      </c>
    </row>
    <row r="217" spans="1:4">
      <c r="A217" s="15" t="s">
        <v>248</v>
      </c>
      <c r="B217" s="16">
        <v>87658717.560000002</v>
      </c>
      <c r="C217" s="14">
        <f t="shared" si="4"/>
        <v>7.767524231884769E-5</v>
      </c>
      <c r="D217" s="11" t="str" cm="1">
        <f t="array" ref="D217">_xlfn.IFS(C217&gt;=$H$2,"4",AND($H$3&lt;=C217,C217&lt;$H$2),"3",AND($H$4&lt;=C217,C217&lt;$H$3),"2",C217&lt;$H$4,"1")</f>
        <v>1</v>
      </c>
    </row>
    <row r="218" spans="1:4">
      <c r="A218" s="15" t="s">
        <v>249</v>
      </c>
      <c r="B218" s="16">
        <v>1455615460.6900001</v>
      </c>
      <c r="C218" s="14">
        <f t="shared" si="4"/>
        <v>1.2898350190301011E-3</v>
      </c>
      <c r="D218" s="11" t="str" cm="1">
        <f t="array" ref="D218">_xlfn.IFS(C218&gt;=$H$2,"4",AND($H$3&lt;=C218,C218&lt;$H$2),"3",AND($H$4&lt;=C218,C218&lt;$H$3),"2",C218&lt;$H$4,"1")</f>
        <v>2</v>
      </c>
    </row>
    <row r="219" spans="1:4">
      <c r="A219" s="15" t="s">
        <v>250</v>
      </c>
      <c r="B219" s="16">
        <v>4277798557.8800001</v>
      </c>
      <c r="C219" s="14">
        <f t="shared" si="4"/>
        <v>3.7905989138742563E-3</v>
      </c>
      <c r="D219" s="11" t="str" cm="1">
        <f t="array" ref="D219">_xlfn.IFS(C219&gt;=$H$2,"4",AND($H$3&lt;=C219,C219&lt;$H$2),"3",AND($H$4&lt;=C219,C219&lt;$H$3),"2",C219&lt;$H$4,"1")</f>
        <v>3</v>
      </c>
    </row>
    <row r="220" spans="1:4">
      <c r="A220" s="15" t="s">
        <v>251</v>
      </c>
      <c r="B220" s="16">
        <v>4511443345.3599997</v>
      </c>
      <c r="C220" s="14">
        <f t="shared" si="4"/>
        <v>3.9976338328099863E-3</v>
      </c>
      <c r="D220" s="11" t="str" cm="1">
        <f t="array" ref="D220">_xlfn.IFS(C220&gt;=$H$2,"4",AND($H$3&lt;=C220,C220&lt;$H$2),"3",AND($H$4&lt;=C220,C220&lt;$H$3),"2",C220&lt;$H$4,"1")</f>
        <v>3</v>
      </c>
    </row>
    <row r="221" spans="1:4">
      <c r="A221" s="15" t="s">
        <v>252</v>
      </c>
      <c r="B221" s="16">
        <v>1346859890.6800001</v>
      </c>
      <c r="C221" s="14">
        <f t="shared" si="4"/>
        <v>1.1934656505383822E-3</v>
      </c>
      <c r="D221" s="11" t="str" cm="1">
        <f t="array" ref="D221">_xlfn.IFS(C221&gt;=$H$2,"4",AND($H$3&lt;=C221,C221&lt;$H$2),"3",AND($H$4&lt;=C221,C221&lt;$H$3),"2",C221&lt;$H$4,"1")</f>
        <v>2</v>
      </c>
    </row>
    <row r="222" spans="1:4">
      <c r="A222" s="15" t="s">
        <v>253</v>
      </c>
      <c r="B222" s="16">
        <v>974744527.13999999</v>
      </c>
      <c r="C222" s="14">
        <f t="shared" si="4"/>
        <v>8.63730607201118E-4</v>
      </c>
      <c r="D222" s="11" t="str" cm="1">
        <f t="array" ref="D222">_xlfn.IFS(C222&gt;=$H$2,"4",AND($H$3&lt;=C222,C222&lt;$H$2),"3",AND($H$4&lt;=C222,C222&lt;$H$3),"2",C222&lt;$H$4,"1")</f>
        <v>2</v>
      </c>
    </row>
    <row r="223" spans="1:4">
      <c r="A223" s="15" t="s">
        <v>254</v>
      </c>
      <c r="B223" s="16">
        <v>959862336.5</v>
      </c>
      <c r="C223" s="14">
        <f t="shared" si="4"/>
        <v>8.5054335331041341E-4</v>
      </c>
      <c r="D223" s="11" t="str" cm="1">
        <f t="array" ref="D223">_xlfn.IFS(C223&gt;=$H$2,"4",AND($H$3&lt;=C223,C223&lt;$H$2),"3",AND($H$4&lt;=C223,C223&lt;$H$3),"2",C223&lt;$H$4,"1")</f>
        <v>2</v>
      </c>
    </row>
    <row r="224" spans="1:4" ht="20">
      <c r="A224" s="15" t="s">
        <v>255</v>
      </c>
      <c r="B224" s="16">
        <v>2389797349.46</v>
      </c>
      <c r="C224" s="14">
        <f t="shared" si="4"/>
        <v>2.1176226778036999E-3</v>
      </c>
      <c r="D224" s="11" t="str" cm="1">
        <f t="array" ref="D224">_xlfn.IFS(C224&gt;=$H$2,"4",AND($H$3&lt;=C224,C224&lt;$H$2),"3",AND($H$4&lt;=C224,C224&lt;$H$3),"2",C224&lt;$H$4,"1")</f>
        <v>3</v>
      </c>
    </row>
    <row r="225" spans="1:4">
      <c r="A225" s="15" t="s">
        <v>256</v>
      </c>
      <c r="B225" s="16">
        <v>75219240.900000006</v>
      </c>
      <c r="C225" s="14">
        <f t="shared" si="4"/>
        <v>6.6652501047008E-5</v>
      </c>
      <c r="D225" s="11" t="str" cm="1">
        <f t="array" ref="D225">_xlfn.IFS(C225&gt;=$H$2,"4",AND($H$3&lt;=C225,C225&lt;$H$2),"3",AND($H$4&lt;=C225,C225&lt;$H$3),"2",C225&lt;$H$4,"1")</f>
        <v>1</v>
      </c>
    </row>
    <row r="226" spans="1:4">
      <c r="A226" s="15" t="s">
        <v>257</v>
      </c>
      <c r="B226" s="16">
        <v>141233951.47999999</v>
      </c>
      <c r="C226" s="14">
        <f t="shared" si="4"/>
        <v>1.2514877824157589E-4</v>
      </c>
      <c r="D226" s="11" t="str" cm="1">
        <f t="array" ref="D226">_xlfn.IFS(C226&gt;=$H$2,"4",AND($H$3&lt;=C226,C226&lt;$H$2),"3",AND($H$4&lt;=C226,C226&lt;$H$3),"2",C226&lt;$H$4,"1")</f>
        <v>1</v>
      </c>
    </row>
    <row r="227" spans="1:4" ht="20">
      <c r="A227" s="15" t="s">
        <v>258</v>
      </c>
      <c r="B227" s="16">
        <v>1164291161.95</v>
      </c>
      <c r="C227" s="14">
        <f t="shared" si="4"/>
        <v>1.0316897240968373E-3</v>
      </c>
      <c r="D227" s="11" t="str" cm="1">
        <f t="array" ref="D227">_xlfn.IFS(C227&gt;=$H$2,"4",AND($H$3&lt;=C227,C227&lt;$H$2),"3",AND($H$4&lt;=C227,C227&lt;$H$3),"2",C227&lt;$H$4,"1")</f>
        <v>2</v>
      </c>
    </row>
    <row r="228" spans="1:4">
      <c r="A228" s="15" t="s">
        <v>259</v>
      </c>
      <c r="B228" s="16">
        <v>0</v>
      </c>
      <c r="C228" s="14">
        <f t="shared" si="4"/>
        <v>0</v>
      </c>
      <c r="D228" s="11" t="str" cm="1">
        <f t="array" ref="D228">_xlfn.IFS(C228&gt;=$H$2,"4",AND($H$3&lt;=C228,C228&lt;$H$2),"3",AND($H$4&lt;=C228,C228&lt;$H$3),"2",C228&lt;$H$4,"1")</f>
        <v>1</v>
      </c>
    </row>
    <row r="229" spans="1:4">
      <c r="A229" s="15" t="s">
        <v>260</v>
      </c>
      <c r="B229" s="16">
        <v>1109248504.46</v>
      </c>
      <c r="C229" s="14">
        <f t="shared" si="4"/>
        <v>9.8291588987455751E-4</v>
      </c>
      <c r="D229" s="11" t="str" cm="1">
        <f t="array" ref="D229">_xlfn.IFS(C229&gt;=$H$2,"4",AND($H$3&lt;=C229,C229&lt;$H$2),"3",AND($H$4&lt;=C229,C229&lt;$H$3),"2",C229&lt;$H$4,"1")</f>
        <v>2</v>
      </c>
    </row>
    <row r="230" spans="1:4">
      <c r="A230" s="15" t="s">
        <v>261</v>
      </c>
      <c r="B230" s="16">
        <v>7260287456.6000004</v>
      </c>
      <c r="C230" s="14">
        <f t="shared" si="4"/>
        <v>6.433411338808267E-3</v>
      </c>
      <c r="D230" s="11" t="str" cm="1">
        <f t="array" ref="D230">_xlfn.IFS(C230&gt;=$H$2,"4",AND($H$3&lt;=C230,C230&lt;$H$2),"3",AND($H$4&lt;=C230,C230&lt;$H$3),"2",C230&lt;$H$4,"1")</f>
        <v>3</v>
      </c>
    </row>
    <row r="231" spans="1:4">
      <c r="A231" s="15" t="s">
        <v>262</v>
      </c>
      <c r="B231" s="16">
        <v>90571993.680000007</v>
      </c>
      <c r="C231" s="14">
        <f t="shared" si="4"/>
        <v>8.0256724627299488E-5</v>
      </c>
      <c r="D231" s="11" t="str" cm="1">
        <f t="array" ref="D231">_xlfn.IFS(C231&gt;=$H$2,"4",AND($H$3&lt;=C231,C231&lt;$H$2),"3",AND($H$4&lt;=C231,C231&lt;$H$3),"2",C231&lt;$H$4,"1")</f>
        <v>1</v>
      </c>
    </row>
    <row r="232" spans="1:4">
      <c r="A232" s="15" t="s">
        <v>263</v>
      </c>
      <c r="B232" s="16">
        <v>2185761506.7800002</v>
      </c>
      <c r="C232" s="14">
        <f t="shared" si="4"/>
        <v>1.9368245328724629E-3</v>
      </c>
      <c r="D232" s="11" t="str" cm="1">
        <f t="array" ref="D232">_xlfn.IFS(C232&gt;=$H$2,"4",AND($H$3&lt;=C232,C232&lt;$H$2),"3",AND($H$4&lt;=C232,C232&lt;$H$3),"2",C232&lt;$H$4,"1")</f>
        <v>2</v>
      </c>
    </row>
    <row r="233" spans="1:4">
      <c r="A233" s="15" t="s">
        <v>264</v>
      </c>
      <c r="B233" s="16">
        <v>115485950.66</v>
      </c>
      <c r="C233" s="14">
        <f t="shared" si="4"/>
        <v>1.0233322425459845E-4</v>
      </c>
      <c r="D233" s="11" t="str" cm="1">
        <f t="array" ref="D233">_xlfn.IFS(C233&gt;=$H$2,"4",AND($H$3&lt;=C233,C233&lt;$H$2),"3",AND($H$4&lt;=C233,C233&lt;$H$3),"2",C233&lt;$H$4,"1")</f>
        <v>1</v>
      </c>
    </row>
    <row r="234" spans="1:4">
      <c r="A234" s="15" t="s">
        <v>265</v>
      </c>
      <c r="B234" s="16">
        <v>14566791184.49</v>
      </c>
      <c r="C234" s="14">
        <f t="shared" si="4"/>
        <v>1.2907775365169454E-2</v>
      </c>
      <c r="D234" s="11" t="str" cm="1">
        <f t="array" ref="D234">_xlfn.IFS(C234&gt;=$H$2,"4",AND($H$3&lt;=C234,C234&lt;$H$2),"3",AND($H$4&lt;=C234,C234&lt;$H$3),"2",C234&lt;$H$4,"1")</f>
        <v>3</v>
      </c>
    </row>
    <row r="235" spans="1:4">
      <c r="A235" s="15" t="s">
        <v>266</v>
      </c>
      <c r="B235" s="16">
        <v>74206145.450000003</v>
      </c>
      <c r="C235" s="14">
        <f t="shared" si="4"/>
        <v>6.5754787314006952E-5</v>
      </c>
      <c r="D235" s="11" t="str" cm="1">
        <f t="array" ref="D235">_xlfn.IFS(C235&gt;=$H$2,"4",AND($H$3&lt;=C235,C235&lt;$H$2),"3",AND($H$4&lt;=C235,C235&lt;$H$3),"2",C235&lt;$H$4,"1")</f>
        <v>1</v>
      </c>
    </row>
    <row r="236" spans="1:4">
      <c r="A236" s="15" t="s">
        <v>267</v>
      </c>
      <c r="B236" s="16">
        <v>2721831538.3200002</v>
      </c>
      <c r="C236" s="14">
        <f t="shared" si="4"/>
        <v>2.4118414023725308E-3</v>
      </c>
      <c r="D236" s="11" t="str" cm="1">
        <f t="array" ref="D236">_xlfn.IFS(C236&gt;=$H$2,"4",AND($H$3&lt;=C236,C236&lt;$H$2),"3",AND($H$4&lt;=C236,C236&lt;$H$3),"2",C236&lt;$H$4,"1")</f>
        <v>3</v>
      </c>
    </row>
    <row r="237" spans="1:4">
      <c r="A237" s="15" t="s">
        <v>268</v>
      </c>
      <c r="B237" s="16">
        <v>160177608.74000001</v>
      </c>
      <c r="C237" s="14">
        <f t="shared" si="4"/>
        <v>1.4193493721165816E-4</v>
      </c>
      <c r="D237" s="11" t="str" cm="1">
        <f t="array" ref="D237">_xlfn.IFS(C237&gt;=$H$2,"4",AND($H$3&lt;=C237,C237&lt;$H$2),"3",AND($H$4&lt;=C237,C237&lt;$H$3),"2",C237&lt;$H$4,"1")</f>
        <v>1</v>
      </c>
    </row>
    <row r="238" spans="1:4">
      <c r="A238" s="15" t="s">
        <v>269</v>
      </c>
      <c r="B238" s="16">
        <v>320684645.25999999</v>
      </c>
      <c r="C238" s="14">
        <f t="shared" si="4"/>
        <v>2.8416178358364074E-4</v>
      </c>
      <c r="D238" s="11" t="str" cm="1">
        <f t="array" ref="D238">_xlfn.IFS(C238&gt;=$H$2,"4",AND($H$3&lt;=C238,C238&lt;$H$2),"3",AND($H$4&lt;=C238,C238&lt;$H$3),"2",C238&lt;$H$4,"1")</f>
        <v>1</v>
      </c>
    </row>
    <row r="239" spans="1:4">
      <c r="A239" s="15" t="s">
        <v>270</v>
      </c>
      <c r="B239" s="16">
        <v>422734904.69</v>
      </c>
      <c r="C239" s="14">
        <f t="shared" si="4"/>
        <v>3.7458951114537309E-4</v>
      </c>
      <c r="D239" s="11" t="str" cm="1">
        <f t="array" ref="D239">_xlfn.IFS(C239&gt;=$H$2,"4",AND($H$3&lt;=C239,C239&lt;$H$2),"3",AND($H$4&lt;=C239,C239&lt;$H$3),"2",C239&lt;$H$4,"1")</f>
        <v>1</v>
      </c>
    </row>
    <row r="240" spans="1:4">
      <c r="A240" s="15" t="s">
        <v>271</v>
      </c>
      <c r="B240" s="16">
        <v>1581403328.5</v>
      </c>
      <c r="C240" s="14">
        <f t="shared" si="4"/>
        <v>1.4012968722818923E-3</v>
      </c>
      <c r="D240" s="11" t="str" cm="1">
        <f t="array" ref="D240">_xlfn.IFS(C240&gt;=$H$2,"4",AND($H$3&lt;=C240,C240&lt;$H$2),"3",AND($H$4&lt;=C240,C240&lt;$H$3),"2",C240&lt;$H$4,"1")</f>
        <v>2</v>
      </c>
    </row>
    <row r="241" spans="1:4">
      <c r="A241" s="15" t="s">
        <v>297</v>
      </c>
      <c r="B241" s="16">
        <v>4800983.95</v>
      </c>
      <c r="C241" s="14">
        <f t="shared" si="4"/>
        <v>4.2541985790505847E-6</v>
      </c>
      <c r="D241" s="11" t="str" cm="1">
        <f t="array" ref="D241">_xlfn.IFS(C241&gt;=$H$2,"4",AND($H$3&lt;=C241,C241&lt;$H$2),"3",AND($H$4&lt;=C241,C241&lt;$H$3),"2",C241&lt;$H$4,"1")</f>
        <v>1</v>
      </c>
    </row>
    <row r="242" spans="1:4">
      <c r="A242" s="15" t="s">
        <v>272</v>
      </c>
      <c r="B242" s="16">
        <v>8708121553.0799999</v>
      </c>
      <c r="C242" s="14">
        <f t="shared" si="4"/>
        <v>7.7163512153196646E-3</v>
      </c>
      <c r="D242" s="11" t="str" cm="1">
        <f t="array" ref="D242">_xlfn.IFS(C242&gt;=$H$2,"4",AND($H$3&lt;=C242,C242&lt;$H$2),"3",AND($H$4&lt;=C242,C242&lt;$H$3),"2",C242&lt;$H$4,"1")</f>
        <v>3</v>
      </c>
    </row>
    <row r="243" spans="1:4">
      <c r="A243" s="15" t="s">
        <v>273</v>
      </c>
      <c r="B243" s="16">
        <v>412122278.47000003</v>
      </c>
      <c r="C243" s="14">
        <f t="shared" si="4"/>
        <v>3.6518555981887075E-4</v>
      </c>
      <c r="D243" s="11" t="str" cm="1">
        <f t="array" ref="D243">_xlfn.IFS(C243&gt;=$H$2,"4",AND($H$3&lt;=C243,C243&lt;$H$2),"3",AND($H$4&lt;=C243,C243&lt;$H$3),"2",C243&lt;$H$4,"1")</f>
        <v>1</v>
      </c>
    </row>
    <row r="244" spans="1:4">
      <c r="A244" s="15" t="s">
        <v>274</v>
      </c>
      <c r="B244" s="16">
        <v>96009821.519999996</v>
      </c>
      <c r="C244" s="14">
        <f t="shared" si="4"/>
        <v>8.5075236772096308E-5</v>
      </c>
      <c r="D244" s="11" t="str" cm="1">
        <f t="array" ref="D244">_xlfn.IFS(C244&gt;=$H$2,"4",AND($H$3&lt;=C244,C244&lt;$H$2),"3",AND($H$4&lt;=C244,C244&lt;$H$3),"2",C244&lt;$H$4,"1")</f>
        <v>1</v>
      </c>
    </row>
    <row r="245" spans="1:4">
      <c r="A245" s="15" t="s">
        <v>275</v>
      </c>
      <c r="B245" s="16">
        <v>340379959.97000003</v>
      </c>
      <c r="C245" s="14">
        <f t="shared" si="4"/>
        <v>3.0161399353181942E-4</v>
      </c>
      <c r="D245" s="11" t="str" cm="1">
        <f t="array" ref="D245">_xlfn.IFS(C245&gt;=$H$2,"4",AND($H$3&lt;=C245,C245&lt;$H$2),"3",AND($H$4&lt;=C245,C245&lt;$H$3),"2",C245&lt;$H$4,"1")</f>
        <v>1</v>
      </c>
    </row>
    <row r="246" spans="1:4">
      <c r="A246" s="15" t="s">
        <v>276</v>
      </c>
      <c r="B246" s="16">
        <v>250368003.19</v>
      </c>
      <c r="C246" s="14">
        <f t="shared" si="4"/>
        <v>2.2185352304929706E-4</v>
      </c>
      <c r="D246" s="11" t="str" cm="1">
        <f t="array" ref="D246">_xlfn.IFS(C246&gt;=$H$2,"4",AND($H$3&lt;=C246,C246&lt;$H$2),"3",AND($H$4&lt;=C246,C246&lt;$H$3),"2",C246&lt;$H$4,"1")</f>
        <v>1</v>
      </c>
    </row>
    <row r="247" spans="1:4">
      <c r="A247" s="15" t="s">
        <v>277</v>
      </c>
      <c r="B247" s="16">
        <v>27407.14</v>
      </c>
      <c r="C247" s="14">
        <f t="shared" si="4"/>
        <v>2.4285733353439023E-8</v>
      </c>
      <c r="D247" s="11" t="str" cm="1">
        <f t="array" ref="D247">_xlfn.IFS(C247&gt;=$H$2,"4",AND($H$3&lt;=C247,C247&lt;$H$2),"3",AND($H$4&lt;=C247,C247&lt;$H$3),"2",C247&lt;$H$4,"1")</f>
        <v>1</v>
      </c>
    </row>
    <row r="248" spans="1:4">
      <c r="A248" s="15" t="s">
        <v>278</v>
      </c>
      <c r="B248" s="16">
        <v>1031602524.62</v>
      </c>
      <c r="C248" s="14">
        <f t="shared" si="4"/>
        <v>9.1411303184702375E-4</v>
      </c>
      <c r="D248" s="11" t="str" cm="1">
        <f t="array" ref="D248">_xlfn.IFS(C248&gt;=$H$2,"4",AND($H$3&lt;=C248,C248&lt;$H$2),"3",AND($H$4&lt;=C248,C248&lt;$H$3),"2",C248&lt;$H$4,"1")</f>
        <v>2</v>
      </c>
    </row>
    <row r="249" spans="1:4">
      <c r="A249" s="15" t="s">
        <v>279</v>
      </c>
      <c r="B249" s="16">
        <v>3768339889.4699998</v>
      </c>
      <c r="C249" s="14">
        <f t="shared" si="4"/>
        <v>3.3391626321023025E-3</v>
      </c>
      <c r="D249" s="11" t="str" cm="1">
        <f t="array" ref="D249">_xlfn.IFS(C249&gt;=$H$2,"4",AND($H$3&lt;=C249,C249&lt;$H$2),"3",AND($H$4&lt;=C249,C249&lt;$H$3),"2",C249&lt;$H$4,"1")</f>
        <v>3</v>
      </c>
    </row>
    <row r="250" spans="1:4">
      <c r="A250" s="15" t="s">
        <v>280</v>
      </c>
      <c r="B250" s="16">
        <v>22435997</v>
      </c>
      <c r="C250" s="14">
        <f t="shared" si="4"/>
        <v>1.9880755184983107E-5</v>
      </c>
      <c r="D250" s="11" t="str" cm="1">
        <f t="array" ref="D250">_xlfn.IFS(C250&gt;=$H$2,"4",AND($H$3&lt;=C250,C250&lt;$H$2),"3",AND($H$4&lt;=C250,C250&lt;$H$3),"2",C250&lt;$H$4,"1")</f>
        <v>1</v>
      </c>
    </row>
    <row r="251" spans="1:4">
      <c r="A251" s="15" t="s">
        <v>281</v>
      </c>
      <c r="B251" s="16">
        <v>379636463.93000001</v>
      </c>
      <c r="C251" s="14">
        <f t="shared" si="4"/>
        <v>3.3639956355338254E-4</v>
      </c>
      <c r="D251" s="11" t="str" cm="1">
        <f t="array" ref="D251">_xlfn.IFS(C251&gt;=$H$2,"4",AND($H$3&lt;=C251,C251&lt;$H$2),"3",AND($H$4&lt;=C251,C251&lt;$H$3),"2",C251&lt;$H$4,"1")</f>
        <v>1</v>
      </c>
    </row>
    <row r="252" spans="1:4">
      <c r="A252" s="15" t="s">
        <v>282</v>
      </c>
      <c r="B252" s="16">
        <v>22926695439.639999</v>
      </c>
      <c r="C252" s="14">
        <f t="shared" si="4"/>
        <v>2.0315567845554244E-2</v>
      </c>
      <c r="D252" s="11" t="str" cm="1">
        <f t="array" ref="D252">_xlfn.IFS(C252&gt;=$H$2,"4",AND($H$3&lt;=C252,C252&lt;$H$2),"3",AND($H$4&lt;=C252,C252&lt;$H$3),"2",C252&lt;$H$4,"1")</f>
        <v>4</v>
      </c>
    </row>
    <row r="253" spans="1:4">
      <c r="A253" s="15" t="s">
        <v>283</v>
      </c>
      <c r="B253" s="16">
        <v>1578827523.22</v>
      </c>
      <c r="C253" s="14">
        <f t="shared" si="4"/>
        <v>1.3990144261674688E-3</v>
      </c>
      <c r="D253" s="11" t="str" cm="1">
        <f t="array" ref="D253">_xlfn.IFS(C253&gt;=$H$2,"4",AND($H$3&lt;=C253,C253&lt;$H$2),"3",AND($H$4&lt;=C253,C253&lt;$H$3),"2",C253&lt;$H$4,"1")</f>
        <v>2</v>
      </c>
    </row>
    <row r="254" spans="1:4">
      <c r="A254" s="15" t="s">
        <v>284</v>
      </c>
      <c r="B254" s="16">
        <v>135479362.15000001</v>
      </c>
      <c r="C254" s="14">
        <f t="shared" si="4"/>
        <v>1.2004958065923332E-4</v>
      </c>
      <c r="D254" s="11" t="str" cm="1">
        <f t="array" ref="D254">_xlfn.IFS(C254&gt;=$H$2,"4",AND($H$3&lt;=C254,C254&lt;$H$2),"3",AND($H$4&lt;=C254,C254&lt;$H$3),"2",C254&lt;$H$4,"1")</f>
        <v>1</v>
      </c>
    </row>
    <row r="255" spans="1:4">
      <c r="A255" s="15" t="s">
        <v>285</v>
      </c>
      <c r="B255" s="16">
        <v>3901762078.6799998</v>
      </c>
      <c r="C255" s="14">
        <f t="shared" si="4"/>
        <v>3.4573893318085159E-3</v>
      </c>
      <c r="D255" s="11" t="str" cm="1">
        <f t="array" ref="D255">_xlfn.IFS(C255&gt;=$H$2,"4",AND($H$3&lt;=C255,C255&lt;$H$2),"3",AND($H$4&lt;=C255,C255&lt;$H$3),"2",C255&lt;$H$4,"1")</f>
        <v>3</v>
      </c>
    </row>
    <row r="256" spans="1:4">
      <c r="A256" s="15" t="s">
        <v>286</v>
      </c>
      <c r="B256" s="16">
        <v>964998902.39999998</v>
      </c>
      <c r="C256" s="14">
        <f t="shared" si="4"/>
        <v>8.5509491431968933E-4</v>
      </c>
      <c r="D256" s="11" t="str" cm="1">
        <f t="array" ref="D256">_xlfn.IFS(C256&gt;=$H$2,"4",AND($H$3&lt;=C256,C256&lt;$H$2),"3",AND($H$4&lt;=C256,C256&lt;$H$3),"2",C256&lt;$H$4,"1")</f>
        <v>2</v>
      </c>
    </row>
    <row r="257" spans="1:4">
      <c r="A257" s="15" t="s">
        <v>287</v>
      </c>
      <c r="B257" s="16">
        <v>7282293214.3900003</v>
      </c>
      <c r="C257" s="14">
        <f t="shared" si="4"/>
        <v>6.4529108548441729E-3</v>
      </c>
      <c r="D257" s="11" t="str" cm="1">
        <f t="array" ref="D257">_xlfn.IFS(C257&gt;=$H$2,"4",AND($H$3&lt;=C257,C257&lt;$H$2),"3",AND($H$4&lt;=C257,C257&lt;$H$3),"2",C257&lt;$H$4,"1")</f>
        <v>3</v>
      </c>
    </row>
    <row r="258" spans="1:4">
      <c r="A258" s="15" t="s">
        <v>288</v>
      </c>
      <c r="B258" s="16">
        <v>2190136912.9400001</v>
      </c>
      <c r="C258" s="14">
        <f t="shared" ref="C258:C261" si="5">B258/$B$262</f>
        <v>1.9407016228320409E-3</v>
      </c>
      <c r="D258" s="11" t="str" cm="1">
        <f t="array" ref="D258">_xlfn.IFS(C258&gt;=$H$2,"4",AND($H$3&lt;=C258,C258&lt;$H$2),"3",AND($H$4&lt;=C258,C258&lt;$H$3),"2",C258&lt;$H$4,"1")</f>
        <v>2</v>
      </c>
    </row>
    <row r="259" spans="1:4">
      <c r="A259" s="15" t="s">
        <v>289</v>
      </c>
      <c r="B259" s="16">
        <v>404271404.44</v>
      </c>
      <c r="C259" s="14">
        <f t="shared" si="5"/>
        <v>3.5822882397251759E-4</v>
      </c>
      <c r="D259" s="11" t="str" cm="1">
        <f t="array" ref="D259">_xlfn.IFS(C259&gt;=$H$2,"4",AND($H$3&lt;=C259,C259&lt;$H$2),"3",AND($H$4&lt;=C259,C259&lt;$H$3),"2",C259&lt;$H$4,"1")</f>
        <v>1</v>
      </c>
    </row>
    <row r="260" spans="1:4">
      <c r="A260" s="15" t="s">
        <v>290</v>
      </c>
      <c r="B260" s="16">
        <v>2864785734.77</v>
      </c>
      <c r="C260" s="14">
        <f t="shared" si="5"/>
        <v>2.5385145064154855E-3</v>
      </c>
      <c r="D260" s="11" t="str" cm="1">
        <f t="array" ref="D260">_xlfn.IFS(C260&gt;=$H$2,"4",AND($H$3&lt;=C260,C260&lt;$H$2),"3",AND($H$4&lt;=C260,C260&lt;$H$3),"2",C260&lt;$H$4,"1")</f>
        <v>3</v>
      </c>
    </row>
    <row r="261" spans="1:4">
      <c r="A261" s="15" t="s">
        <v>291</v>
      </c>
      <c r="B261" s="16">
        <v>1864347579.74</v>
      </c>
      <c r="C261" s="14">
        <f t="shared" si="5"/>
        <v>1.652016525609569E-3</v>
      </c>
      <c r="D261" s="11" t="str" cm="1">
        <f t="array" ref="D261">_xlfn.IFS(C261&gt;=$H$2,"4",AND($H$3&lt;=C261,C261&lt;$H$2),"3",AND($H$4&lt;=C261,C261&lt;$H$3),"2",C261&lt;$H$4,"1")</f>
        <v>2</v>
      </c>
    </row>
    <row r="262" spans="1:4">
      <c r="B262" s="17">
        <f>SUM(B2:B261)</f>
        <v>1128528408063.0393</v>
      </c>
    </row>
  </sheetData>
  <autoFilter ref="D1:D262" xr:uid="{41E81CAA-87C0-4C57-A216-FE1312033C43}"/>
  <pageMargins left="0.511811024" right="0.511811024" top="0.78740157499999996" bottom="0.78740157499999996" header="0.31496062000000002" footer="0.3149606200000000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B638A-4E92-4393-B753-650782A690CA}">
  <dimension ref="B1:V1264"/>
  <sheetViews>
    <sheetView topLeftCell="D3" workbookViewId="0">
      <selection activeCell="I18" sqref="I18:I24"/>
    </sheetView>
  </sheetViews>
  <sheetFormatPr defaultRowHeight="14.5"/>
  <cols>
    <col min="1" max="1" width="1.08984375" style="48" customWidth="1"/>
    <col min="2" max="2" width="10.7265625" style="48" customWidth="1"/>
    <col min="3" max="3" width="5.54296875" style="48" customWidth="1"/>
    <col min="4" max="4" width="0.36328125" style="48" customWidth="1"/>
    <col min="5" max="5" width="3.81640625" style="48" customWidth="1"/>
    <col min="6" max="6" width="13.7265625" style="48" customWidth="1"/>
    <col min="7" max="7" width="0.36328125" style="48" customWidth="1"/>
    <col min="8" max="8" width="17.54296875" style="48" customWidth="1"/>
    <col min="9" max="9" width="32.26953125" style="48" customWidth="1"/>
    <col min="10" max="10" width="0" style="48" hidden="1" customWidth="1"/>
    <col min="11" max="11" width="16.54296875" style="48" customWidth="1"/>
    <col min="12" max="12" width="4" style="48" customWidth="1"/>
    <col min="13" max="13" width="0" style="48" hidden="1" customWidth="1"/>
    <col min="14" max="14" width="16.7265625" style="48" customWidth="1"/>
    <col min="15" max="15" width="0" style="48" hidden="1" customWidth="1"/>
    <col min="16" max="16" width="16.453125" style="48" customWidth="1"/>
    <col min="17" max="17" width="16.1796875" style="48" customWidth="1"/>
    <col min="18" max="18" width="4.453125" style="48" customWidth="1"/>
    <col min="19" max="19" width="0" style="48" hidden="1" customWidth="1"/>
    <col min="20" max="20" width="1.26953125" style="48" customWidth="1"/>
    <col min="21" max="21" width="8.7265625" style="48"/>
    <col min="22" max="22" width="10.81640625" style="48" bestFit="1" customWidth="1"/>
    <col min="23" max="16384" width="8.7265625" style="48"/>
  </cols>
  <sheetData>
    <row r="1" spans="2:21">
      <c r="B1" s="48" t="s">
        <v>5159</v>
      </c>
    </row>
    <row r="2" spans="2:21" ht="4" customHeight="1"/>
    <row r="3" spans="2:21" ht="28.25" customHeight="1">
      <c r="B3" s="106"/>
      <c r="C3" s="106"/>
      <c r="E3" s="115" t="s">
        <v>0</v>
      </c>
      <c r="F3" s="106"/>
      <c r="G3" s="106"/>
      <c r="H3" s="106"/>
      <c r="I3" s="106"/>
    </row>
    <row r="4" spans="2:21" ht="2" customHeight="1"/>
    <row r="5" spans="2:21">
      <c r="M5" s="116" t="s">
        <v>5153</v>
      </c>
      <c r="N5" s="106"/>
      <c r="O5" s="106"/>
      <c r="P5" s="106"/>
      <c r="Q5" s="106"/>
      <c r="R5" s="106"/>
    </row>
    <row r="6" spans="2:21">
      <c r="B6" s="117" t="s">
        <v>5154</v>
      </c>
      <c r="C6" s="106"/>
      <c r="D6" s="106"/>
      <c r="E6" s="106"/>
      <c r="F6" s="106"/>
      <c r="G6" s="106"/>
      <c r="M6" s="106"/>
      <c r="N6" s="106"/>
      <c r="O6" s="106"/>
      <c r="P6" s="106"/>
      <c r="Q6" s="106"/>
      <c r="R6" s="106"/>
    </row>
    <row r="7" spans="2:21">
      <c r="B7" s="106"/>
      <c r="C7" s="106"/>
      <c r="D7" s="106"/>
      <c r="E7" s="106"/>
      <c r="F7" s="106"/>
      <c r="G7" s="106"/>
    </row>
    <row r="8" spans="2:21" ht="3" customHeight="1"/>
    <row r="9" spans="2:21" ht="14" customHeight="1">
      <c r="B9" s="118" t="s">
        <v>5155</v>
      </c>
      <c r="C9" s="106"/>
      <c r="D9" s="106"/>
      <c r="E9" s="106"/>
      <c r="F9" s="106"/>
      <c r="G9" s="106"/>
      <c r="H9" s="106"/>
      <c r="I9" s="106"/>
      <c r="J9" s="106"/>
      <c r="K9" s="106"/>
      <c r="L9" s="106"/>
      <c r="M9" s="106"/>
      <c r="N9" s="106"/>
      <c r="Q9" s="116" t="s">
        <v>2</v>
      </c>
      <c r="R9" s="106"/>
    </row>
    <row r="10" spans="2:21" ht="4.6500000000000004" customHeight="1"/>
    <row r="11" spans="2:21">
      <c r="B11" s="119" t="s">
        <v>3</v>
      </c>
      <c r="C11" s="120" t="s">
        <v>5156</v>
      </c>
      <c r="D11" s="105"/>
      <c r="E11" s="103"/>
      <c r="F11" s="119" t="s">
        <v>293</v>
      </c>
      <c r="G11" s="120" t="s">
        <v>9</v>
      </c>
      <c r="H11" s="103"/>
      <c r="I11" s="119" t="s">
        <v>10</v>
      </c>
      <c r="K11" s="119" t="s">
        <v>11</v>
      </c>
      <c r="L11" s="119" t="s">
        <v>12</v>
      </c>
      <c r="N11" s="119" t="s">
        <v>13</v>
      </c>
      <c r="P11" s="119" t="s">
        <v>14</v>
      </c>
      <c r="Q11" s="119" t="s">
        <v>15</v>
      </c>
      <c r="R11" s="119" t="s">
        <v>12</v>
      </c>
    </row>
    <row r="12" spans="2:21">
      <c r="B12" s="121" t="s">
        <v>5157</v>
      </c>
      <c r="C12" s="122">
        <v>2991</v>
      </c>
      <c r="D12" s="105"/>
      <c r="E12" s="103"/>
      <c r="F12" s="123" t="s">
        <v>17</v>
      </c>
      <c r="G12" s="124">
        <v>3010101000000</v>
      </c>
      <c r="H12" s="125"/>
      <c r="I12" s="123" t="s">
        <v>5160</v>
      </c>
      <c r="K12" s="30">
        <v>1877894.38</v>
      </c>
      <c r="L12" s="121" t="s">
        <v>22</v>
      </c>
      <c r="N12" s="30">
        <v>0</v>
      </c>
      <c r="P12" s="30">
        <v>978435.83</v>
      </c>
      <c r="Q12" s="30">
        <v>2856330.21</v>
      </c>
      <c r="R12" s="121" t="s">
        <v>22</v>
      </c>
      <c r="U12" s="48">
        <f>ABS(Q12)</f>
        <v>2856330.21</v>
      </c>
    </row>
    <row r="13" spans="2:21">
      <c r="B13" s="121" t="s">
        <v>5157</v>
      </c>
      <c r="C13" s="122">
        <v>2991</v>
      </c>
      <c r="D13" s="105"/>
      <c r="E13" s="103"/>
      <c r="F13" s="123" t="s">
        <v>17</v>
      </c>
      <c r="G13" s="124">
        <v>3010103000000</v>
      </c>
      <c r="H13" s="125"/>
      <c r="I13" s="123" t="s">
        <v>5161</v>
      </c>
      <c r="K13" s="30">
        <v>2363802.84</v>
      </c>
      <c r="L13" s="121" t="s">
        <v>22</v>
      </c>
      <c r="N13" s="30">
        <v>0</v>
      </c>
      <c r="P13" s="30">
        <v>1192670.47</v>
      </c>
      <c r="Q13" s="30">
        <v>3556473.31</v>
      </c>
      <c r="R13" s="121" t="s">
        <v>22</v>
      </c>
      <c r="U13" s="48">
        <f>ABS(Q13)</f>
        <v>3556473.31</v>
      </c>
    </row>
    <row r="14" spans="2:21">
      <c r="B14" s="121" t="s">
        <v>5157</v>
      </c>
      <c r="C14" s="122">
        <v>2991</v>
      </c>
      <c r="D14" s="105"/>
      <c r="E14" s="103"/>
      <c r="F14" s="123" t="s">
        <v>17</v>
      </c>
      <c r="G14" s="124">
        <v>3010104000000</v>
      </c>
      <c r="H14" s="125"/>
      <c r="I14" s="123" t="s">
        <v>5162</v>
      </c>
      <c r="K14" s="30">
        <v>152531.35</v>
      </c>
      <c r="L14" s="121" t="s">
        <v>22</v>
      </c>
      <c r="N14" s="30">
        <v>0</v>
      </c>
      <c r="P14" s="30">
        <v>75878.27</v>
      </c>
      <c r="Q14" s="30">
        <v>228409.62</v>
      </c>
      <c r="R14" s="121" t="s">
        <v>22</v>
      </c>
      <c r="U14" s="48">
        <f t="shared" ref="U14:U77" si="0">ABS(Q14)</f>
        <v>228409.62</v>
      </c>
    </row>
    <row r="15" spans="2:21">
      <c r="B15" s="121" t="s">
        <v>5157</v>
      </c>
      <c r="C15" s="122">
        <v>2991</v>
      </c>
      <c r="D15" s="105"/>
      <c r="E15" s="103"/>
      <c r="F15" s="123" t="s">
        <v>17</v>
      </c>
      <c r="G15" s="124">
        <v>3010105000000</v>
      </c>
      <c r="H15" s="125"/>
      <c r="I15" s="123" t="s">
        <v>5163</v>
      </c>
      <c r="K15" s="30">
        <v>0</v>
      </c>
      <c r="L15" s="121" t="s">
        <v>22</v>
      </c>
      <c r="N15" s="30">
        <v>0</v>
      </c>
      <c r="P15" s="30">
        <v>0</v>
      </c>
      <c r="Q15" s="30">
        <v>0</v>
      </c>
      <c r="R15" s="121" t="s">
        <v>22</v>
      </c>
      <c r="U15" s="48">
        <f t="shared" si="0"/>
        <v>0</v>
      </c>
    </row>
    <row r="16" spans="2:21">
      <c r="B16" s="121" t="s">
        <v>5157</v>
      </c>
      <c r="C16" s="122">
        <v>2991</v>
      </c>
      <c r="D16" s="105"/>
      <c r="E16" s="103"/>
      <c r="F16" s="123" t="s">
        <v>17</v>
      </c>
      <c r="G16" s="124">
        <v>3020100000000</v>
      </c>
      <c r="H16" s="125"/>
      <c r="I16" s="123" t="s">
        <v>5151</v>
      </c>
      <c r="K16" s="30">
        <v>-12533322.699999999</v>
      </c>
      <c r="L16" s="121" t="s">
        <v>143</v>
      </c>
      <c r="N16" s="30">
        <v>6665726.1100000003</v>
      </c>
      <c r="P16" s="30">
        <v>540</v>
      </c>
      <c r="Q16" s="30">
        <v>-19198508.809999999</v>
      </c>
      <c r="R16" s="121" t="s">
        <v>143</v>
      </c>
      <c r="U16" s="48">
        <f t="shared" si="0"/>
        <v>19198508.809999999</v>
      </c>
    </row>
    <row r="17" spans="2:21">
      <c r="B17" s="121" t="s">
        <v>5157</v>
      </c>
      <c r="C17" s="122">
        <v>2991</v>
      </c>
      <c r="D17" s="105"/>
      <c r="E17" s="103"/>
      <c r="F17" s="123" t="s">
        <v>17</v>
      </c>
      <c r="G17" s="124">
        <v>3020200000000</v>
      </c>
      <c r="H17" s="125"/>
      <c r="I17" s="123" t="s">
        <v>5152</v>
      </c>
      <c r="K17" s="30">
        <v>-766.04</v>
      </c>
      <c r="L17" s="121" t="s">
        <v>143</v>
      </c>
      <c r="N17" s="30">
        <v>0</v>
      </c>
      <c r="P17" s="30">
        <v>0</v>
      </c>
      <c r="Q17" s="30">
        <v>-766.04</v>
      </c>
      <c r="R17" s="121" t="s">
        <v>143</v>
      </c>
      <c r="U17" s="48">
        <f t="shared" si="0"/>
        <v>766.04</v>
      </c>
    </row>
    <row r="18" spans="2:21">
      <c r="B18" s="121" t="s">
        <v>5157</v>
      </c>
      <c r="C18" s="122">
        <v>2138</v>
      </c>
      <c r="D18" s="105"/>
      <c r="E18" s="103"/>
      <c r="F18" s="123" t="s">
        <v>303</v>
      </c>
      <c r="G18" s="124">
        <v>3010101000000</v>
      </c>
      <c r="H18" s="125"/>
      <c r="I18" s="123" t="s">
        <v>5160</v>
      </c>
      <c r="K18" s="30">
        <v>0</v>
      </c>
      <c r="L18" s="121" t="s">
        <v>22</v>
      </c>
      <c r="N18" s="30">
        <v>0</v>
      </c>
      <c r="P18" s="30">
        <v>0</v>
      </c>
      <c r="Q18" s="30">
        <v>0</v>
      </c>
      <c r="R18" s="121" t="s">
        <v>22</v>
      </c>
      <c r="U18" s="48">
        <f t="shared" si="0"/>
        <v>0</v>
      </c>
    </row>
    <row r="19" spans="2:21">
      <c r="B19" s="121" t="s">
        <v>5157</v>
      </c>
      <c r="C19" s="122">
        <v>2138</v>
      </c>
      <c r="D19" s="105"/>
      <c r="E19" s="103"/>
      <c r="F19" s="123" t="s">
        <v>303</v>
      </c>
      <c r="G19" s="124">
        <v>3010102000000</v>
      </c>
      <c r="H19" s="125"/>
      <c r="I19" s="123" t="s">
        <v>5164</v>
      </c>
      <c r="K19" s="30">
        <v>0</v>
      </c>
      <c r="L19" s="121" t="s">
        <v>22</v>
      </c>
      <c r="N19" s="30">
        <v>0</v>
      </c>
      <c r="P19" s="30">
        <v>0</v>
      </c>
      <c r="Q19" s="30">
        <v>0</v>
      </c>
      <c r="R19" s="121" t="s">
        <v>22</v>
      </c>
      <c r="U19" s="48">
        <f t="shared" si="0"/>
        <v>0</v>
      </c>
    </row>
    <row r="20" spans="2:21">
      <c r="B20" s="121" t="s">
        <v>5157</v>
      </c>
      <c r="C20" s="122">
        <v>2138</v>
      </c>
      <c r="D20" s="105"/>
      <c r="E20" s="103"/>
      <c r="F20" s="123" t="s">
        <v>303</v>
      </c>
      <c r="G20" s="124">
        <v>3010103000000</v>
      </c>
      <c r="H20" s="125"/>
      <c r="I20" s="123" t="s">
        <v>5161</v>
      </c>
      <c r="K20" s="30">
        <v>0</v>
      </c>
      <c r="L20" s="121" t="s">
        <v>22</v>
      </c>
      <c r="N20" s="30">
        <v>0</v>
      </c>
      <c r="P20" s="30">
        <v>0</v>
      </c>
      <c r="Q20" s="30">
        <v>0</v>
      </c>
      <c r="R20" s="121" t="s">
        <v>22</v>
      </c>
      <c r="U20" s="48">
        <f t="shared" si="0"/>
        <v>0</v>
      </c>
    </row>
    <row r="21" spans="2:21">
      <c r="B21" s="121" t="s">
        <v>5157</v>
      </c>
      <c r="C21" s="122">
        <v>2138</v>
      </c>
      <c r="D21" s="105"/>
      <c r="E21" s="103"/>
      <c r="F21" s="123" t="s">
        <v>303</v>
      </c>
      <c r="G21" s="124">
        <v>3010104000000</v>
      </c>
      <c r="H21" s="125"/>
      <c r="I21" s="123" t="s">
        <v>5162</v>
      </c>
      <c r="K21" s="30">
        <v>0</v>
      </c>
      <c r="L21" s="121" t="s">
        <v>22</v>
      </c>
      <c r="N21" s="30">
        <v>0</v>
      </c>
      <c r="P21" s="30">
        <v>0</v>
      </c>
      <c r="Q21" s="30">
        <v>0</v>
      </c>
      <c r="R21" s="121" t="s">
        <v>22</v>
      </c>
      <c r="U21" s="48">
        <f t="shared" si="0"/>
        <v>0</v>
      </c>
    </row>
    <row r="22" spans="2:21">
      <c r="B22" s="121" t="s">
        <v>5157</v>
      </c>
      <c r="C22" s="122">
        <v>2138</v>
      </c>
      <c r="D22" s="105"/>
      <c r="E22" s="103"/>
      <c r="F22" s="123" t="s">
        <v>303</v>
      </c>
      <c r="G22" s="124">
        <v>3010105000000</v>
      </c>
      <c r="H22" s="125"/>
      <c r="I22" s="123" t="s">
        <v>5163</v>
      </c>
      <c r="K22" s="30">
        <v>0</v>
      </c>
      <c r="L22" s="121" t="s">
        <v>22</v>
      </c>
      <c r="N22" s="30">
        <v>0</v>
      </c>
      <c r="P22" s="30">
        <v>0</v>
      </c>
      <c r="Q22" s="30">
        <v>0</v>
      </c>
      <c r="R22" s="121" t="s">
        <v>22</v>
      </c>
      <c r="U22" s="48">
        <f t="shared" si="0"/>
        <v>0</v>
      </c>
    </row>
    <row r="23" spans="2:21">
      <c r="B23" s="121" t="s">
        <v>5157</v>
      </c>
      <c r="C23" s="122">
        <v>2138</v>
      </c>
      <c r="D23" s="105"/>
      <c r="E23" s="103"/>
      <c r="F23" s="123" t="s">
        <v>303</v>
      </c>
      <c r="G23" s="124">
        <v>3020100000000</v>
      </c>
      <c r="H23" s="125"/>
      <c r="I23" s="123" t="s">
        <v>5151</v>
      </c>
      <c r="K23" s="30">
        <v>0</v>
      </c>
      <c r="L23" s="121" t="s">
        <v>143</v>
      </c>
      <c r="N23" s="30">
        <v>0</v>
      </c>
      <c r="P23" s="30">
        <v>0</v>
      </c>
      <c r="Q23" s="30">
        <v>0</v>
      </c>
      <c r="R23" s="121" t="s">
        <v>143</v>
      </c>
      <c r="U23" s="48">
        <f t="shared" si="0"/>
        <v>0</v>
      </c>
    </row>
    <row r="24" spans="2:21">
      <c r="B24" s="121" t="s">
        <v>5157</v>
      </c>
      <c r="C24" s="122">
        <v>2138</v>
      </c>
      <c r="D24" s="105"/>
      <c r="E24" s="103"/>
      <c r="F24" s="123" t="s">
        <v>303</v>
      </c>
      <c r="G24" s="124">
        <v>3020200000000</v>
      </c>
      <c r="H24" s="125"/>
      <c r="I24" s="123" t="s">
        <v>5152</v>
      </c>
      <c r="K24" s="30">
        <v>0</v>
      </c>
      <c r="L24" s="121" t="s">
        <v>143</v>
      </c>
      <c r="N24" s="30">
        <v>0</v>
      </c>
      <c r="P24" s="30">
        <v>0</v>
      </c>
      <c r="Q24" s="30">
        <v>0</v>
      </c>
      <c r="R24" s="121" t="s">
        <v>143</v>
      </c>
      <c r="U24" s="48">
        <f t="shared" si="0"/>
        <v>0</v>
      </c>
    </row>
    <row r="25" spans="2:21">
      <c r="B25" s="121" t="s">
        <v>5157</v>
      </c>
      <c r="C25" s="122">
        <v>14</v>
      </c>
      <c r="D25" s="105"/>
      <c r="E25" s="103"/>
      <c r="F25" s="123" t="s">
        <v>25</v>
      </c>
      <c r="G25" s="124">
        <v>3010101000000</v>
      </c>
      <c r="H25" s="125"/>
      <c r="I25" s="123" t="s">
        <v>5160</v>
      </c>
      <c r="K25" s="30">
        <v>23157.5</v>
      </c>
      <c r="L25" s="121" t="s">
        <v>22</v>
      </c>
      <c r="N25" s="30">
        <v>0</v>
      </c>
      <c r="P25" s="30">
        <v>12229.31</v>
      </c>
      <c r="Q25" s="30">
        <v>35386.81</v>
      </c>
      <c r="R25" s="121" t="s">
        <v>22</v>
      </c>
      <c r="U25" s="48">
        <f t="shared" si="0"/>
        <v>35386.81</v>
      </c>
    </row>
    <row r="26" spans="2:21">
      <c r="B26" s="121" t="s">
        <v>5157</v>
      </c>
      <c r="C26" s="122">
        <v>14</v>
      </c>
      <c r="D26" s="105"/>
      <c r="E26" s="103"/>
      <c r="F26" s="123" t="s">
        <v>25</v>
      </c>
      <c r="G26" s="124">
        <v>3010103000000</v>
      </c>
      <c r="H26" s="125"/>
      <c r="I26" s="123" t="s">
        <v>5161</v>
      </c>
      <c r="K26" s="30">
        <v>833085.96</v>
      </c>
      <c r="L26" s="121" t="s">
        <v>22</v>
      </c>
      <c r="N26" s="30">
        <v>0</v>
      </c>
      <c r="P26" s="30">
        <v>565733.23</v>
      </c>
      <c r="Q26" s="30">
        <v>1398819.19</v>
      </c>
      <c r="R26" s="121" t="s">
        <v>22</v>
      </c>
      <c r="U26" s="48">
        <f t="shared" si="0"/>
        <v>1398819.19</v>
      </c>
    </row>
    <row r="27" spans="2:21">
      <c r="B27" s="121" t="s">
        <v>5157</v>
      </c>
      <c r="C27" s="122">
        <v>14</v>
      </c>
      <c r="D27" s="105"/>
      <c r="E27" s="103"/>
      <c r="F27" s="123" t="s">
        <v>25</v>
      </c>
      <c r="G27" s="124">
        <v>3010104000000</v>
      </c>
      <c r="H27" s="125"/>
      <c r="I27" s="123" t="s">
        <v>5162</v>
      </c>
      <c r="K27" s="30">
        <v>104555.4</v>
      </c>
      <c r="L27" s="121" t="s">
        <v>22</v>
      </c>
      <c r="N27" s="30">
        <v>0</v>
      </c>
      <c r="P27" s="30">
        <v>51229.919999999998</v>
      </c>
      <c r="Q27" s="30">
        <v>155785.32</v>
      </c>
      <c r="R27" s="121" t="s">
        <v>22</v>
      </c>
      <c r="U27" s="48">
        <f t="shared" si="0"/>
        <v>155785.32</v>
      </c>
    </row>
    <row r="28" spans="2:21">
      <c r="B28" s="121" t="s">
        <v>5157</v>
      </c>
      <c r="C28" s="122">
        <v>14</v>
      </c>
      <c r="D28" s="105"/>
      <c r="E28" s="103"/>
      <c r="F28" s="123" t="s">
        <v>25</v>
      </c>
      <c r="G28" s="124">
        <v>3020100000000</v>
      </c>
      <c r="H28" s="125"/>
      <c r="I28" s="123" t="s">
        <v>5151</v>
      </c>
      <c r="K28" s="30">
        <v>-3468044.34</v>
      </c>
      <c r="L28" s="121" t="s">
        <v>143</v>
      </c>
      <c r="N28" s="30">
        <v>1795210.41</v>
      </c>
      <c r="P28" s="30">
        <v>0</v>
      </c>
      <c r="Q28" s="30">
        <v>-5263254.75</v>
      </c>
      <c r="R28" s="121" t="s">
        <v>143</v>
      </c>
      <c r="U28" s="48">
        <f t="shared" si="0"/>
        <v>5263254.75</v>
      </c>
    </row>
    <row r="29" spans="2:21">
      <c r="B29" s="121" t="s">
        <v>5157</v>
      </c>
      <c r="C29" s="122">
        <v>14</v>
      </c>
      <c r="D29" s="105"/>
      <c r="E29" s="103"/>
      <c r="F29" s="123" t="s">
        <v>25</v>
      </c>
      <c r="G29" s="124">
        <v>3020200000000</v>
      </c>
      <c r="H29" s="125"/>
      <c r="I29" s="123" t="s">
        <v>5152</v>
      </c>
      <c r="K29" s="30">
        <v>-712492.58</v>
      </c>
      <c r="L29" s="121" t="s">
        <v>143</v>
      </c>
      <c r="N29" s="30">
        <v>334926.77</v>
      </c>
      <c r="P29" s="30">
        <v>0</v>
      </c>
      <c r="Q29" s="30">
        <v>-1047419.35</v>
      </c>
      <c r="R29" s="121" t="s">
        <v>143</v>
      </c>
      <c r="U29" s="48">
        <f t="shared" si="0"/>
        <v>1047419.35</v>
      </c>
    </row>
    <row r="30" spans="2:21">
      <c r="B30" s="121" t="s">
        <v>5157</v>
      </c>
      <c r="C30" s="122">
        <v>4385</v>
      </c>
      <c r="D30" s="105"/>
      <c r="E30" s="103"/>
      <c r="F30" s="123" t="s">
        <v>29</v>
      </c>
      <c r="G30" s="124">
        <v>3010101000000</v>
      </c>
      <c r="H30" s="125"/>
      <c r="I30" s="123" t="s">
        <v>5160</v>
      </c>
      <c r="K30" s="30">
        <v>803480.03</v>
      </c>
      <c r="L30" s="121" t="s">
        <v>22</v>
      </c>
      <c r="N30" s="30">
        <v>0</v>
      </c>
      <c r="P30" s="30">
        <v>385762.04</v>
      </c>
      <c r="Q30" s="30">
        <v>1189242.07</v>
      </c>
      <c r="R30" s="121" t="s">
        <v>22</v>
      </c>
      <c r="U30" s="48">
        <f t="shared" si="0"/>
        <v>1189242.07</v>
      </c>
    </row>
    <row r="31" spans="2:21">
      <c r="B31" s="121" t="s">
        <v>5157</v>
      </c>
      <c r="C31" s="122">
        <v>4385</v>
      </c>
      <c r="D31" s="105"/>
      <c r="E31" s="103"/>
      <c r="F31" s="123" t="s">
        <v>29</v>
      </c>
      <c r="G31" s="124">
        <v>3010103000000</v>
      </c>
      <c r="H31" s="125"/>
      <c r="I31" s="123" t="s">
        <v>5161</v>
      </c>
      <c r="K31" s="30">
        <v>855818.21</v>
      </c>
      <c r="L31" s="121" t="s">
        <v>22</v>
      </c>
      <c r="N31" s="30">
        <v>0</v>
      </c>
      <c r="P31" s="30">
        <v>432447.09</v>
      </c>
      <c r="Q31" s="30">
        <v>1288265.3</v>
      </c>
      <c r="R31" s="121" t="s">
        <v>22</v>
      </c>
      <c r="U31" s="48">
        <f t="shared" si="0"/>
        <v>1288265.3</v>
      </c>
    </row>
    <row r="32" spans="2:21">
      <c r="B32" s="121" t="s">
        <v>5157</v>
      </c>
      <c r="C32" s="122">
        <v>4385</v>
      </c>
      <c r="D32" s="105"/>
      <c r="E32" s="103"/>
      <c r="F32" s="123" t="s">
        <v>29</v>
      </c>
      <c r="G32" s="124">
        <v>3010105000000</v>
      </c>
      <c r="H32" s="125"/>
      <c r="I32" s="123" t="s">
        <v>5163</v>
      </c>
      <c r="K32" s="30">
        <v>41210.5</v>
      </c>
      <c r="L32" s="121" t="s">
        <v>22</v>
      </c>
      <c r="N32" s="30">
        <v>0</v>
      </c>
      <c r="P32" s="30">
        <v>27013.63</v>
      </c>
      <c r="Q32" s="30">
        <v>68224.13</v>
      </c>
      <c r="R32" s="121" t="s">
        <v>22</v>
      </c>
      <c r="U32" s="48">
        <f t="shared" si="0"/>
        <v>68224.13</v>
      </c>
    </row>
    <row r="33" spans="2:21">
      <c r="B33" s="121" t="s">
        <v>5157</v>
      </c>
      <c r="C33" s="122">
        <v>4385</v>
      </c>
      <c r="D33" s="105"/>
      <c r="E33" s="103"/>
      <c r="F33" s="123" t="s">
        <v>29</v>
      </c>
      <c r="G33" s="124">
        <v>3020100000000</v>
      </c>
      <c r="H33" s="125"/>
      <c r="I33" s="123" t="s">
        <v>5151</v>
      </c>
      <c r="K33" s="30">
        <v>-177077.41</v>
      </c>
      <c r="L33" s="121" t="s">
        <v>143</v>
      </c>
      <c r="N33" s="30">
        <v>89601.64</v>
      </c>
      <c r="P33" s="30">
        <v>0</v>
      </c>
      <c r="Q33" s="30">
        <v>-266679.05</v>
      </c>
      <c r="R33" s="121" t="s">
        <v>143</v>
      </c>
      <c r="U33" s="48">
        <f t="shared" si="0"/>
        <v>266679.05</v>
      </c>
    </row>
    <row r="34" spans="2:21">
      <c r="B34" s="121" t="s">
        <v>5157</v>
      </c>
      <c r="C34" s="122">
        <v>31</v>
      </c>
      <c r="D34" s="105"/>
      <c r="E34" s="103"/>
      <c r="F34" s="123" t="s">
        <v>30</v>
      </c>
      <c r="G34" s="124">
        <v>3010101000000</v>
      </c>
      <c r="H34" s="125"/>
      <c r="I34" s="123" t="s">
        <v>5160</v>
      </c>
      <c r="K34" s="30">
        <v>8210739.5099999998</v>
      </c>
      <c r="L34" s="121" t="s">
        <v>22</v>
      </c>
      <c r="N34" s="30">
        <v>0</v>
      </c>
      <c r="P34" s="30">
        <v>851661.83</v>
      </c>
      <c r="Q34" s="30">
        <v>9062401.3399999999</v>
      </c>
      <c r="R34" s="121" t="s">
        <v>22</v>
      </c>
      <c r="U34" s="48">
        <f t="shared" si="0"/>
        <v>9062401.3399999999</v>
      </c>
    </row>
    <row r="35" spans="2:21">
      <c r="B35" s="121" t="s">
        <v>5157</v>
      </c>
      <c r="C35" s="122">
        <v>31</v>
      </c>
      <c r="D35" s="105"/>
      <c r="E35" s="103"/>
      <c r="F35" s="123" t="s">
        <v>30</v>
      </c>
      <c r="G35" s="124">
        <v>3010103000000</v>
      </c>
      <c r="H35" s="125"/>
      <c r="I35" s="123" t="s">
        <v>5161</v>
      </c>
      <c r="K35" s="30">
        <v>2664201.71</v>
      </c>
      <c r="L35" s="121" t="s">
        <v>22</v>
      </c>
      <c r="N35" s="30">
        <v>0</v>
      </c>
      <c r="P35" s="30">
        <v>1349758.83</v>
      </c>
      <c r="Q35" s="30">
        <v>4013960.54</v>
      </c>
      <c r="R35" s="121" t="s">
        <v>22</v>
      </c>
      <c r="U35" s="48">
        <f t="shared" si="0"/>
        <v>4013960.54</v>
      </c>
    </row>
    <row r="36" spans="2:21">
      <c r="B36" s="121" t="s">
        <v>5157</v>
      </c>
      <c r="C36" s="122">
        <v>31</v>
      </c>
      <c r="D36" s="105"/>
      <c r="E36" s="103"/>
      <c r="F36" s="123" t="s">
        <v>30</v>
      </c>
      <c r="G36" s="124">
        <v>3010104000000</v>
      </c>
      <c r="H36" s="125"/>
      <c r="I36" s="123" t="s">
        <v>5162</v>
      </c>
      <c r="K36" s="30">
        <v>156996.74</v>
      </c>
      <c r="L36" s="121" t="s">
        <v>22</v>
      </c>
      <c r="N36" s="30">
        <v>0</v>
      </c>
      <c r="P36" s="30">
        <v>67522.94</v>
      </c>
      <c r="Q36" s="30">
        <v>224519.67999999999</v>
      </c>
      <c r="R36" s="121" t="s">
        <v>22</v>
      </c>
      <c r="U36" s="48">
        <f t="shared" si="0"/>
        <v>224519.67999999999</v>
      </c>
    </row>
    <row r="37" spans="2:21">
      <c r="B37" s="121" t="s">
        <v>5157</v>
      </c>
      <c r="C37" s="122">
        <v>31</v>
      </c>
      <c r="D37" s="105"/>
      <c r="E37" s="103"/>
      <c r="F37" s="123" t="s">
        <v>30</v>
      </c>
      <c r="G37" s="124">
        <v>3010105000000</v>
      </c>
      <c r="H37" s="125"/>
      <c r="I37" s="123" t="s">
        <v>5163</v>
      </c>
      <c r="K37" s="30">
        <v>3010.02</v>
      </c>
      <c r="L37" s="121" t="s">
        <v>22</v>
      </c>
      <c r="N37" s="30">
        <v>6084.78</v>
      </c>
      <c r="P37" s="30">
        <v>6084.78</v>
      </c>
      <c r="Q37" s="30">
        <v>3010.02</v>
      </c>
      <c r="R37" s="121" t="s">
        <v>22</v>
      </c>
      <c r="U37" s="48">
        <f t="shared" si="0"/>
        <v>3010.02</v>
      </c>
    </row>
    <row r="38" spans="2:21">
      <c r="B38" s="121" t="s">
        <v>5157</v>
      </c>
      <c r="C38" s="122">
        <v>31</v>
      </c>
      <c r="D38" s="105"/>
      <c r="E38" s="103"/>
      <c r="F38" s="123" t="s">
        <v>30</v>
      </c>
      <c r="G38" s="124">
        <v>3020100000000</v>
      </c>
      <c r="H38" s="125"/>
      <c r="I38" s="123" t="s">
        <v>5151</v>
      </c>
      <c r="K38" s="30">
        <v>-3633865.09</v>
      </c>
      <c r="L38" s="121" t="s">
        <v>143</v>
      </c>
      <c r="N38" s="30">
        <v>1839432.44</v>
      </c>
      <c r="P38" s="30">
        <v>0</v>
      </c>
      <c r="Q38" s="30">
        <v>-5473297.5300000003</v>
      </c>
      <c r="R38" s="121" t="s">
        <v>143</v>
      </c>
      <c r="U38" s="48">
        <f t="shared" si="0"/>
        <v>5473297.5300000003</v>
      </c>
    </row>
    <row r="39" spans="2:21">
      <c r="B39" s="121" t="s">
        <v>5157</v>
      </c>
      <c r="C39" s="122">
        <v>31</v>
      </c>
      <c r="D39" s="105"/>
      <c r="E39" s="103"/>
      <c r="F39" s="123" t="s">
        <v>30</v>
      </c>
      <c r="G39" s="124">
        <v>3020200000000</v>
      </c>
      <c r="H39" s="125"/>
      <c r="I39" s="123" t="s">
        <v>5152</v>
      </c>
      <c r="K39" s="30">
        <v>-674997.85</v>
      </c>
      <c r="L39" s="121" t="s">
        <v>143</v>
      </c>
      <c r="N39" s="30">
        <v>171853.5</v>
      </c>
      <c r="P39" s="30">
        <v>0</v>
      </c>
      <c r="Q39" s="30">
        <v>-846851.35</v>
      </c>
      <c r="R39" s="121" t="s">
        <v>143</v>
      </c>
      <c r="U39" s="48">
        <f t="shared" si="0"/>
        <v>846851.35</v>
      </c>
    </row>
    <row r="40" spans="2:21">
      <c r="B40" s="121" t="s">
        <v>5157</v>
      </c>
      <c r="C40" s="122">
        <v>4532</v>
      </c>
      <c r="D40" s="105"/>
      <c r="E40" s="103"/>
      <c r="F40" s="123" t="s">
        <v>31</v>
      </c>
      <c r="G40" s="124">
        <v>3010101000000</v>
      </c>
      <c r="H40" s="125"/>
      <c r="I40" s="123" t="s">
        <v>5160</v>
      </c>
      <c r="K40" s="30">
        <v>164389.85</v>
      </c>
      <c r="L40" s="121" t="s">
        <v>22</v>
      </c>
      <c r="N40" s="30">
        <v>0</v>
      </c>
      <c r="P40" s="30">
        <v>89366.8</v>
      </c>
      <c r="Q40" s="30">
        <v>253756.65</v>
      </c>
      <c r="R40" s="121" t="s">
        <v>22</v>
      </c>
      <c r="U40" s="48">
        <f t="shared" si="0"/>
        <v>253756.65</v>
      </c>
    </row>
    <row r="41" spans="2:21">
      <c r="B41" s="121" t="s">
        <v>5157</v>
      </c>
      <c r="C41" s="122">
        <v>4532</v>
      </c>
      <c r="D41" s="105"/>
      <c r="E41" s="103"/>
      <c r="F41" s="123" t="s">
        <v>31</v>
      </c>
      <c r="G41" s="124">
        <v>3010103000000</v>
      </c>
      <c r="H41" s="125"/>
      <c r="I41" s="123" t="s">
        <v>5161</v>
      </c>
      <c r="K41" s="30">
        <v>252358.24</v>
      </c>
      <c r="L41" s="121" t="s">
        <v>22</v>
      </c>
      <c r="N41" s="30">
        <v>0</v>
      </c>
      <c r="P41" s="30">
        <v>111439.58</v>
      </c>
      <c r="Q41" s="30">
        <v>363797.82</v>
      </c>
      <c r="R41" s="121" t="s">
        <v>22</v>
      </c>
      <c r="U41" s="48">
        <f t="shared" si="0"/>
        <v>363797.82</v>
      </c>
    </row>
    <row r="42" spans="2:21">
      <c r="B42" s="121" t="s">
        <v>5157</v>
      </c>
      <c r="C42" s="122">
        <v>4532</v>
      </c>
      <c r="D42" s="105"/>
      <c r="E42" s="103"/>
      <c r="F42" s="123" t="s">
        <v>31</v>
      </c>
      <c r="G42" s="124">
        <v>3010104000000</v>
      </c>
      <c r="H42" s="125"/>
      <c r="I42" s="123" t="s">
        <v>5162</v>
      </c>
      <c r="K42" s="30">
        <v>114059.97</v>
      </c>
      <c r="L42" s="121" t="s">
        <v>22</v>
      </c>
      <c r="N42" s="30">
        <v>0</v>
      </c>
      <c r="P42" s="30">
        <v>69662.31</v>
      </c>
      <c r="Q42" s="30">
        <v>183722.28</v>
      </c>
      <c r="R42" s="121" t="s">
        <v>22</v>
      </c>
      <c r="U42" s="48">
        <f t="shared" si="0"/>
        <v>183722.28</v>
      </c>
    </row>
    <row r="43" spans="2:21">
      <c r="B43" s="121" t="s">
        <v>5157</v>
      </c>
      <c r="C43" s="122">
        <v>4532</v>
      </c>
      <c r="D43" s="105"/>
      <c r="E43" s="103"/>
      <c r="F43" s="123" t="s">
        <v>31</v>
      </c>
      <c r="G43" s="124">
        <v>3010105000000</v>
      </c>
      <c r="H43" s="125"/>
      <c r="I43" s="123" t="s">
        <v>5163</v>
      </c>
      <c r="K43" s="30">
        <v>93.5</v>
      </c>
      <c r="L43" s="121" t="s">
        <v>22</v>
      </c>
      <c r="N43" s="30">
        <v>0</v>
      </c>
      <c r="P43" s="30">
        <v>33.97</v>
      </c>
      <c r="Q43" s="30">
        <v>127.47</v>
      </c>
      <c r="R43" s="121" t="s">
        <v>22</v>
      </c>
      <c r="U43" s="48">
        <f t="shared" si="0"/>
        <v>127.47</v>
      </c>
    </row>
    <row r="44" spans="2:21">
      <c r="B44" s="121" t="s">
        <v>5157</v>
      </c>
      <c r="C44" s="122">
        <v>4532</v>
      </c>
      <c r="D44" s="105"/>
      <c r="E44" s="103"/>
      <c r="F44" s="123" t="s">
        <v>31</v>
      </c>
      <c r="G44" s="124">
        <v>3020100000000</v>
      </c>
      <c r="H44" s="125"/>
      <c r="I44" s="123" t="s">
        <v>5151</v>
      </c>
      <c r="K44" s="30">
        <v>-1510153.92</v>
      </c>
      <c r="L44" s="121" t="s">
        <v>143</v>
      </c>
      <c r="N44" s="30">
        <v>259586.51</v>
      </c>
      <c r="P44" s="30">
        <v>0</v>
      </c>
      <c r="Q44" s="30">
        <v>-1769740.43</v>
      </c>
      <c r="R44" s="121" t="s">
        <v>143</v>
      </c>
      <c r="U44" s="48">
        <f t="shared" si="0"/>
        <v>1769740.43</v>
      </c>
    </row>
    <row r="45" spans="2:21">
      <c r="B45" s="121" t="s">
        <v>5157</v>
      </c>
      <c r="C45" s="122">
        <v>971</v>
      </c>
      <c r="D45" s="105"/>
      <c r="E45" s="103"/>
      <c r="F45" s="123" t="s">
        <v>32</v>
      </c>
      <c r="G45" s="124">
        <v>3010101000000</v>
      </c>
      <c r="H45" s="125"/>
      <c r="I45" s="123" t="s">
        <v>5160</v>
      </c>
      <c r="K45" s="30">
        <v>1282142.6200000001</v>
      </c>
      <c r="L45" s="121" t="s">
        <v>22</v>
      </c>
      <c r="N45" s="30">
        <v>0</v>
      </c>
      <c r="P45" s="30">
        <v>627635.61</v>
      </c>
      <c r="Q45" s="30">
        <v>1909778.23</v>
      </c>
      <c r="R45" s="121" t="s">
        <v>22</v>
      </c>
      <c r="U45" s="48">
        <f t="shared" si="0"/>
        <v>1909778.23</v>
      </c>
    </row>
    <row r="46" spans="2:21">
      <c r="B46" s="121" t="s">
        <v>5157</v>
      </c>
      <c r="C46" s="122">
        <v>971</v>
      </c>
      <c r="D46" s="105"/>
      <c r="E46" s="103"/>
      <c r="F46" s="123" t="s">
        <v>32</v>
      </c>
      <c r="G46" s="124">
        <v>3010103000000</v>
      </c>
      <c r="H46" s="125"/>
      <c r="I46" s="123" t="s">
        <v>5161</v>
      </c>
      <c r="K46" s="30">
        <v>1416109.52</v>
      </c>
      <c r="L46" s="121" t="s">
        <v>22</v>
      </c>
      <c r="N46" s="30">
        <v>0</v>
      </c>
      <c r="P46" s="30">
        <v>691531.46</v>
      </c>
      <c r="Q46" s="30">
        <v>2107640.98</v>
      </c>
      <c r="R46" s="121" t="s">
        <v>22</v>
      </c>
      <c r="U46" s="48">
        <f t="shared" si="0"/>
        <v>2107640.98</v>
      </c>
    </row>
    <row r="47" spans="2:21">
      <c r="B47" s="121" t="s">
        <v>5157</v>
      </c>
      <c r="C47" s="122">
        <v>971</v>
      </c>
      <c r="D47" s="105"/>
      <c r="E47" s="103"/>
      <c r="F47" s="123" t="s">
        <v>32</v>
      </c>
      <c r="G47" s="124">
        <v>3010104000000</v>
      </c>
      <c r="H47" s="125"/>
      <c r="I47" s="123" t="s">
        <v>5162</v>
      </c>
      <c r="K47" s="30">
        <v>117236.17</v>
      </c>
      <c r="L47" s="121" t="s">
        <v>22</v>
      </c>
      <c r="N47" s="30">
        <v>0</v>
      </c>
      <c r="P47" s="30">
        <v>50170.34</v>
      </c>
      <c r="Q47" s="30">
        <v>167406.51</v>
      </c>
      <c r="R47" s="121" t="s">
        <v>22</v>
      </c>
      <c r="U47" s="48">
        <f t="shared" si="0"/>
        <v>167406.51</v>
      </c>
    </row>
    <row r="48" spans="2:21">
      <c r="B48" s="121" t="s">
        <v>5157</v>
      </c>
      <c r="C48" s="122">
        <v>971</v>
      </c>
      <c r="D48" s="105"/>
      <c r="E48" s="103"/>
      <c r="F48" s="123" t="s">
        <v>32</v>
      </c>
      <c r="G48" s="124">
        <v>3020100000000</v>
      </c>
      <c r="H48" s="125"/>
      <c r="I48" s="123" t="s">
        <v>5151</v>
      </c>
      <c r="K48" s="30">
        <v>-2802890.58</v>
      </c>
      <c r="L48" s="121" t="s">
        <v>143</v>
      </c>
      <c r="N48" s="30">
        <v>1392621.18</v>
      </c>
      <c r="P48" s="30">
        <v>0</v>
      </c>
      <c r="Q48" s="30">
        <v>-4195511.76</v>
      </c>
      <c r="R48" s="121" t="s">
        <v>143</v>
      </c>
      <c r="U48" s="48">
        <f t="shared" si="0"/>
        <v>4195511.76</v>
      </c>
    </row>
    <row r="49" spans="2:21">
      <c r="B49" s="121" t="s">
        <v>5157</v>
      </c>
      <c r="C49" s="122">
        <v>971</v>
      </c>
      <c r="D49" s="105"/>
      <c r="E49" s="103"/>
      <c r="F49" s="123" t="s">
        <v>32</v>
      </c>
      <c r="G49" s="124">
        <v>3020200000000</v>
      </c>
      <c r="H49" s="125"/>
      <c r="I49" s="123" t="s">
        <v>5152</v>
      </c>
      <c r="K49" s="30">
        <v>-611396.99</v>
      </c>
      <c r="L49" s="121" t="s">
        <v>143</v>
      </c>
      <c r="N49" s="30">
        <v>497309.2</v>
      </c>
      <c r="P49" s="30">
        <v>0</v>
      </c>
      <c r="Q49" s="30">
        <v>-1108706.19</v>
      </c>
      <c r="R49" s="121" t="s">
        <v>143</v>
      </c>
      <c r="U49" s="48">
        <f t="shared" si="0"/>
        <v>1108706.19</v>
      </c>
    </row>
    <row r="50" spans="2:21">
      <c r="B50" s="121" t="s">
        <v>5157</v>
      </c>
      <c r="C50" s="122">
        <v>45</v>
      </c>
      <c r="D50" s="105"/>
      <c r="E50" s="103"/>
      <c r="F50" s="123" t="s">
        <v>33</v>
      </c>
      <c r="G50" s="124">
        <v>3010101000000</v>
      </c>
      <c r="H50" s="125"/>
      <c r="I50" s="123" t="s">
        <v>5160</v>
      </c>
      <c r="K50" s="30">
        <v>496972.17</v>
      </c>
      <c r="L50" s="121" t="s">
        <v>22</v>
      </c>
      <c r="N50" s="30">
        <v>0</v>
      </c>
      <c r="P50" s="30">
        <v>551997.86</v>
      </c>
      <c r="Q50" s="30">
        <v>1048970.03</v>
      </c>
      <c r="R50" s="121" t="s">
        <v>22</v>
      </c>
      <c r="U50" s="48">
        <f t="shared" si="0"/>
        <v>1048970.03</v>
      </c>
    </row>
    <row r="51" spans="2:21">
      <c r="B51" s="121" t="s">
        <v>5157</v>
      </c>
      <c r="C51" s="122">
        <v>45</v>
      </c>
      <c r="D51" s="105"/>
      <c r="E51" s="103"/>
      <c r="F51" s="123" t="s">
        <v>33</v>
      </c>
      <c r="G51" s="124">
        <v>3010103000000</v>
      </c>
      <c r="H51" s="125"/>
      <c r="I51" s="123" t="s">
        <v>5161</v>
      </c>
      <c r="K51" s="30">
        <v>599700.1</v>
      </c>
      <c r="L51" s="121" t="s">
        <v>22</v>
      </c>
      <c r="N51" s="30">
        <v>0</v>
      </c>
      <c r="P51" s="30">
        <v>620344.68000000005</v>
      </c>
      <c r="Q51" s="30">
        <v>1220044.78</v>
      </c>
      <c r="R51" s="121" t="s">
        <v>22</v>
      </c>
      <c r="U51" s="48">
        <f t="shared" si="0"/>
        <v>1220044.78</v>
      </c>
    </row>
    <row r="52" spans="2:21">
      <c r="B52" s="121" t="s">
        <v>5157</v>
      </c>
      <c r="C52" s="122">
        <v>45</v>
      </c>
      <c r="D52" s="105"/>
      <c r="E52" s="103"/>
      <c r="F52" s="123" t="s">
        <v>33</v>
      </c>
      <c r="G52" s="124">
        <v>3010104000000</v>
      </c>
      <c r="H52" s="125"/>
      <c r="I52" s="123" t="s">
        <v>5162</v>
      </c>
      <c r="K52" s="30">
        <v>1738.25</v>
      </c>
      <c r="L52" s="121" t="s">
        <v>22</v>
      </c>
      <c r="N52" s="30">
        <v>0</v>
      </c>
      <c r="P52" s="30">
        <v>489.66</v>
      </c>
      <c r="Q52" s="30">
        <v>2227.91</v>
      </c>
      <c r="R52" s="121" t="s">
        <v>22</v>
      </c>
      <c r="U52" s="48">
        <f t="shared" si="0"/>
        <v>2227.91</v>
      </c>
    </row>
    <row r="53" spans="2:21">
      <c r="B53" s="121" t="s">
        <v>5157</v>
      </c>
      <c r="C53" s="122">
        <v>45</v>
      </c>
      <c r="D53" s="105"/>
      <c r="E53" s="103"/>
      <c r="F53" s="123" t="s">
        <v>33</v>
      </c>
      <c r="G53" s="124">
        <v>3020100000000</v>
      </c>
      <c r="H53" s="125"/>
      <c r="I53" s="123" t="s">
        <v>5151</v>
      </c>
      <c r="K53" s="30">
        <v>-1519646.39</v>
      </c>
      <c r="L53" s="121" t="s">
        <v>143</v>
      </c>
      <c r="N53" s="30">
        <v>758564.41</v>
      </c>
      <c r="P53" s="30">
        <v>1800.28</v>
      </c>
      <c r="Q53" s="30">
        <v>-2276410.52</v>
      </c>
      <c r="R53" s="121" t="s">
        <v>143</v>
      </c>
      <c r="U53" s="48">
        <f t="shared" si="0"/>
        <v>2276410.52</v>
      </c>
    </row>
    <row r="54" spans="2:21">
      <c r="B54" s="121" t="s">
        <v>5157</v>
      </c>
      <c r="C54" s="122">
        <v>45</v>
      </c>
      <c r="D54" s="105"/>
      <c r="E54" s="103"/>
      <c r="F54" s="123" t="s">
        <v>33</v>
      </c>
      <c r="G54" s="124">
        <v>3020200000000</v>
      </c>
      <c r="H54" s="125"/>
      <c r="I54" s="123" t="s">
        <v>5152</v>
      </c>
      <c r="K54" s="30">
        <v>-109590.06</v>
      </c>
      <c r="L54" s="121" t="s">
        <v>143</v>
      </c>
      <c r="N54" s="30">
        <v>0</v>
      </c>
      <c r="P54" s="30">
        <v>0</v>
      </c>
      <c r="Q54" s="30">
        <v>-109590.06</v>
      </c>
      <c r="R54" s="121" t="s">
        <v>143</v>
      </c>
      <c r="U54" s="48">
        <f t="shared" si="0"/>
        <v>109590.06</v>
      </c>
    </row>
    <row r="55" spans="2:21">
      <c r="B55" s="121" t="s">
        <v>5157</v>
      </c>
      <c r="C55" s="122">
        <v>4875</v>
      </c>
      <c r="D55" s="105"/>
      <c r="E55" s="103"/>
      <c r="F55" s="123" t="s">
        <v>34</v>
      </c>
      <c r="G55" s="124">
        <v>3010101000000</v>
      </c>
      <c r="H55" s="125"/>
      <c r="I55" s="123" t="s">
        <v>5160</v>
      </c>
      <c r="K55" s="30">
        <v>482433.66</v>
      </c>
      <c r="L55" s="121" t="s">
        <v>22</v>
      </c>
      <c r="N55" s="30">
        <v>0</v>
      </c>
      <c r="P55" s="30">
        <v>266956.45</v>
      </c>
      <c r="Q55" s="30">
        <v>749390.11</v>
      </c>
      <c r="R55" s="121" t="s">
        <v>22</v>
      </c>
      <c r="U55" s="48">
        <f t="shared" si="0"/>
        <v>749390.11</v>
      </c>
    </row>
    <row r="56" spans="2:21">
      <c r="B56" s="121" t="s">
        <v>5157</v>
      </c>
      <c r="C56" s="122">
        <v>4875</v>
      </c>
      <c r="D56" s="105"/>
      <c r="E56" s="103"/>
      <c r="F56" s="123" t="s">
        <v>34</v>
      </c>
      <c r="G56" s="124">
        <v>3010103000000</v>
      </c>
      <c r="H56" s="125"/>
      <c r="I56" s="123" t="s">
        <v>5161</v>
      </c>
      <c r="K56" s="30">
        <v>12482291.93</v>
      </c>
      <c r="L56" s="121" t="s">
        <v>22</v>
      </c>
      <c r="N56" s="30">
        <v>0</v>
      </c>
      <c r="P56" s="30">
        <v>274277.78000000003</v>
      </c>
      <c r="Q56" s="30">
        <v>12756569.710000001</v>
      </c>
      <c r="R56" s="121" t="s">
        <v>22</v>
      </c>
      <c r="U56" s="48">
        <f t="shared" si="0"/>
        <v>12756569.710000001</v>
      </c>
    </row>
    <row r="57" spans="2:21">
      <c r="B57" s="121" t="s">
        <v>5157</v>
      </c>
      <c r="C57" s="122">
        <v>4875</v>
      </c>
      <c r="D57" s="105"/>
      <c r="E57" s="103"/>
      <c r="F57" s="123" t="s">
        <v>34</v>
      </c>
      <c r="G57" s="124">
        <v>3010104000000</v>
      </c>
      <c r="H57" s="125"/>
      <c r="I57" s="123" t="s">
        <v>5162</v>
      </c>
      <c r="K57" s="30">
        <v>9.2899999999999991</v>
      </c>
      <c r="L57" s="121" t="s">
        <v>22</v>
      </c>
      <c r="N57" s="30">
        <v>0</v>
      </c>
      <c r="P57" s="30">
        <v>0</v>
      </c>
      <c r="Q57" s="30">
        <v>9.2899999999999991</v>
      </c>
      <c r="R57" s="121" t="s">
        <v>22</v>
      </c>
      <c r="U57" s="48">
        <f t="shared" si="0"/>
        <v>9.2899999999999991</v>
      </c>
    </row>
    <row r="58" spans="2:21">
      <c r="B58" s="121" t="s">
        <v>5157</v>
      </c>
      <c r="C58" s="122">
        <v>4577</v>
      </c>
      <c r="D58" s="105"/>
      <c r="E58" s="103"/>
      <c r="F58" s="123" t="s">
        <v>35</v>
      </c>
      <c r="G58" s="124">
        <v>3010101000000</v>
      </c>
      <c r="H58" s="125"/>
      <c r="I58" s="123" t="s">
        <v>5160</v>
      </c>
      <c r="K58" s="30">
        <v>79099.06</v>
      </c>
      <c r="L58" s="121" t="s">
        <v>22</v>
      </c>
      <c r="N58" s="30">
        <v>0</v>
      </c>
      <c r="P58" s="30">
        <v>43087.71</v>
      </c>
      <c r="Q58" s="30">
        <v>122186.77</v>
      </c>
      <c r="R58" s="121" t="s">
        <v>22</v>
      </c>
      <c r="U58" s="48">
        <f t="shared" si="0"/>
        <v>122186.77</v>
      </c>
    </row>
    <row r="59" spans="2:21">
      <c r="B59" s="121" t="s">
        <v>5157</v>
      </c>
      <c r="C59" s="122">
        <v>4577</v>
      </c>
      <c r="D59" s="105"/>
      <c r="E59" s="103"/>
      <c r="F59" s="123" t="s">
        <v>35</v>
      </c>
      <c r="G59" s="124">
        <v>3010103000000</v>
      </c>
      <c r="H59" s="125"/>
      <c r="I59" s="123" t="s">
        <v>5161</v>
      </c>
      <c r="K59" s="30">
        <v>346565.89</v>
      </c>
      <c r="L59" s="121" t="s">
        <v>22</v>
      </c>
      <c r="N59" s="30">
        <v>0</v>
      </c>
      <c r="P59" s="30">
        <v>170955.34</v>
      </c>
      <c r="Q59" s="30">
        <v>517521.23</v>
      </c>
      <c r="R59" s="121" t="s">
        <v>22</v>
      </c>
      <c r="U59" s="48">
        <f t="shared" si="0"/>
        <v>517521.23</v>
      </c>
    </row>
    <row r="60" spans="2:21">
      <c r="B60" s="121" t="s">
        <v>5157</v>
      </c>
      <c r="C60" s="122">
        <v>4577</v>
      </c>
      <c r="D60" s="105"/>
      <c r="E60" s="103"/>
      <c r="F60" s="123" t="s">
        <v>35</v>
      </c>
      <c r="G60" s="124">
        <v>3010104000000</v>
      </c>
      <c r="H60" s="125"/>
      <c r="I60" s="123" t="s">
        <v>5162</v>
      </c>
      <c r="K60" s="30">
        <v>544.55999999999995</v>
      </c>
      <c r="L60" s="121" t="s">
        <v>22</v>
      </c>
      <c r="N60" s="30">
        <v>0</v>
      </c>
      <c r="P60" s="30">
        <v>272.27999999999997</v>
      </c>
      <c r="Q60" s="30">
        <v>816.84</v>
      </c>
      <c r="R60" s="121" t="s">
        <v>22</v>
      </c>
      <c r="U60" s="48">
        <f t="shared" si="0"/>
        <v>816.84</v>
      </c>
    </row>
    <row r="61" spans="2:21">
      <c r="B61" s="121" t="s">
        <v>5157</v>
      </c>
      <c r="C61" s="122">
        <v>4577</v>
      </c>
      <c r="D61" s="105"/>
      <c r="E61" s="103"/>
      <c r="F61" s="123" t="s">
        <v>35</v>
      </c>
      <c r="G61" s="124">
        <v>3020100000000</v>
      </c>
      <c r="H61" s="125"/>
      <c r="I61" s="123" t="s">
        <v>5151</v>
      </c>
      <c r="K61" s="30">
        <v>-1375149.27</v>
      </c>
      <c r="L61" s="121" t="s">
        <v>143</v>
      </c>
      <c r="N61" s="30">
        <v>47304.32</v>
      </c>
      <c r="P61" s="30">
        <v>0</v>
      </c>
      <c r="Q61" s="30">
        <v>-1422453.59</v>
      </c>
      <c r="R61" s="121" t="s">
        <v>143</v>
      </c>
      <c r="U61" s="48">
        <f t="shared" si="0"/>
        <v>1422453.59</v>
      </c>
    </row>
    <row r="62" spans="2:21">
      <c r="B62" s="121" t="s">
        <v>5157</v>
      </c>
      <c r="C62" s="122">
        <v>4488</v>
      </c>
      <c r="D62" s="105"/>
      <c r="E62" s="103"/>
      <c r="F62" s="123" t="s">
        <v>36</v>
      </c>
      <c r="G62" s="124">
        <v>3010103000000</v>
      </c>
      <c r="H62" s="125"/>
      <c r="I62" s="123" t="s">
        <v>5161</v>
      </c>
      <c r="K62" s="30">
        <v>265158.94</v>
      </c>
      <c r="L62" s="121" t="s">
        <v>22</v>
      </c>
      <c r="N62" s="30">
        <v>0</v>
      </c>
      <c r="P62" s="30">
        <v>131739.07</v>
      </c>
      <c r="Q62" s="30">
        <v>396898.01</v>
      </c>
      <c r="R62" s="121" t="s">
        <v>22</v>
      </c>
      <c r="U62" s="48">
        <f t="shared" si="0"/>
        <v>396898.01</v>
      </c>
    </row>
    <row r="63" spans="2:21">
      <c r="B63" s="121" t="s">
        <v>5157</v>
      </c>
      <c r="C63" s="122">
        <v>4488</v>
      </c>
      <c r="D63" s="105"/>
      <c r="E63" s="103"/>
      <c r="F63" s="123" t="s">
        <v>36</v>
      </c>
      <c r="G63" s="124">
        <v>3020100000000</v>
      </c>
      <c r="H63" s="125"/>
      <c r="I63" s="123" t="s">
        <v>5151</v>
      </c>
      <c r="K63" s="30">
        <v>-23478.66</v>
      </c>
      <c r="L63" s="121" t="s">
        <v>143</v>
      </c>
      <c r="N63" s="30">
        <v>11739.33</v>
      </c>
      <c r="P63" s="30">
        <v>0</v>
      </c>
      <c r="Q63" s="30">
        <v>-35217.99</v>
      </c>
      <c r="R63" s="121" t="s">
        <v>143</v>
      </c>
      <c r="U63" s="48">
        <f t="shared" si="0"/>
        <v>35217.99</v>
      </c>
    </row>
    <row r="64" spans="2:21">
      <c r="B64" s="121" t="s">
        <v>5157</v>
      </c>
      <c r="C64" s="122">
        <v>3928</v>
      </c>
      <c r="D64" s="105"/>
      <c r="E64" s="103"/>
      <c r="F64" s="123" t="s">
        <v>37</v>
      </c>
      <c r="G64" s="124">
        <v>3010101000000</v>
      </c>
      <c r="H64" s="125"/>
      <c r="I64" s="123" t="s">
        <v>5160</v>
      </c>
      <c r="K64" s="30">
        <v>994697.62</v>
      </c>
      <c r="L64" s="121" t="s">
        <v>22</v>
      </c>
      <c r="N64" s="30">
        <v>0</v>
      </c>
      <c r="P64" s="30">
        <v>490175.92</v>
      </c>
      <c r="Q64" s="30">
        <v>1484873.54</v>
      </c>
      <c r="R64" s="121" t="s">
        <v>22</v>
      </c>
      <c r="U64" s="48">
        <f t="shared" si="0"/>
        <v>1484873.54</v>
      </c>
    </row>
    <row r="65" spans="2:21">
      <c r="B65" s="121" t="s">
        <v>5157</v>
      </c>
      <c r="C65" s="122">
        <v>3928</v>
      </c>
      <c r="D65" s="105"/>
      <c r="E65" s="103"/>
      <c r="F65" s="123" t="s">
        <v>37</v>
      </c>
      <c r="G65" s="124">
        <v>3010103000000</v>
      </c>
      <c r="H65" s="125"/>
      <c r="I65" s="123" t="s">
        <v>5161</v>
      </c>
      <c r="K65" s="30">
        <v>914754.78</v>
      </c>
      <c r="L65" s="121" t="s">
        <v>22</v>
      </c>
      <c r="N65" s="30">
        <v>0</v>
      </c>
      <c r="P65" s="30">
        <v>443174.59</v>
      </c>
      <c r="Q65" s="30">
        <v>1357929.37</v>
      </c>
      <c r="R65" s="121" t="s">
        <v>22</v>
      </c>
      <c r="U65" s="48">
        <f t="shared" si="0"/>
        <v>1357929.37</v>
      </c>
    </row>
    <row r="66" spans="2:21">
      <c r="B66" s="121" t="s">
        <v>5157</v>
      </c>
      <c r="C66" s="122">
        <v>3928</v>
      </c>
      <c r="D66" s="105"/>
      <c r="E66" s="103"/>
      <c r="F66" s="123" t="s">
        <v>37</v>
      </c>
      <c r="G66" s="124">
        <v>3010104000000</v>
      </c>
      <c r="H66" s="125"/>
      <c r="I66" s="123" t="s">
        <v>5162</v>
      </c>
      <c r="K66" s="30">
        <v>177529.60000000001</v>
      </c>
      <c r="L66" s="121" t="s">
        <v>22</v>
      </c>
      <c r="N66" s="30">
        <v>0</v>
      </c>
      <c r="P66" s="30">
        <v>72087.48</v>
      </c>
      <c r="Q66" s="30">
        <v>249617.08</v>
      </c>
      <c r="R66" s="121" t="s">
        <v>22</v>
      </c>
      <c r="U66" s="48">
        <f t="shared" si="0"/>
        <v>249617.08</v>
      </c>
    </row>
    <row r="67" spans="2:21">
      <c r="B67" s="121" t="s">
        <v>5157</v>
      </c>
      <c r="C67" s="122">
        <v>3928</v>
      </c>
      <c r="D67" s="105"/>
      <c r="E67" s="103"/>
      <c r="F67" s="123" t="s">
        <v>37</v>
      </c>
      <c r="G67" s="124">
        <v>3010105000000</v>
      </c>
      <c r="H67" s="125"/>
      <c r="I67" s="123" t="s">
        <v>5163</v>
      </c>
      <c r="K67" s="30">
        <v>1865.35</v>
      </c>
      <c r="L67" s="121" t="s">
        <v>22</v>
      </c>
      <c r="N67" s="30">
        <v>0</v>
      </c>
      <c r="P67" s="30">
        <v>964.22</v>
      </c>
      <c r="Q67" s="30">
        <v>2829.57</v>
      </c>
      <c r="R67" s="121" t="s">
        <v>22</v>
      </c>
      <c r="U67" s="48">
        <f t="shared" si="0"/>
        <v>2829.57</v>
      </c>
    </row>
    <row r="68" spans="2:21">
      <c r="B68" s="121" t="s">
        <v>5157</v>
      </c>
      <c r="C68" s="122">
        <v>3928</v>
      </c>
      <c r="D68" s="105"/>
      <c r="E68" s="103"/>
      <c r="F68" s="123" t="s">
        <v>37</v>
      </c>
      <c r="G68" s="124">
        <v>3020100000000</v>
      </c>
      <c r="H68" s="125"/>
      <c r="I68" s="123" t="s">
        <v>5151</v>
      </c>
      <c r="K68" s="30">
        <v>-918812.91</v>
      </c>
      <c r="L68" s="121" t="s">
        <v>143</v>
      </c>
      <c r="N68" s="30">
        <v>512283.25</v>
      </c>
      <c r="P68" s="30">
        <v>0</v>
      </c>
      <c r="Q68" s="30">
        <v>-1431096.16</v>
      </c>
      <c r="R68" s="121" t="s">
        <v>143</v>
      </c>
      <c r="U68" s="48">
        <f t="shared" si="0"/>
        <v>1431096.16</v>
      </c>
    </row>
    <row r="69" spans="2:21">
      <c r="B69" s="121" t="s">
        <v>5157</v>
      </c>
      <c r="C69" s="122">
        <v>3928</v>
      </c>
      <c r="D69" s="105"/>
      <c r="E69" s="103"/>
      <c r="F69" s="123" t="s">
        <v>37</v>
      </c>
      <c r="G69" s="124">
        <v>3020200000000</v>
      </c>
      <c r="H69" s="125"/>
      <c r="I69" s="123" t="s">
        <v>5152</v>
      </c>
      <c r="K69" s="30">
        <v>-268952.43</v>
      </c>
      <c r="L69" s="121" t="s">
        <v>143</v>
      </c>
      <c r="N69" s="30">
        <v>120401.98</v>
      </c>
      <c r="P69" s="30">
        <v>0</v>
      </c>
      <c r="Q69" s="30">
        <v>-389354.41</v>
      </c>
      <c r="R69" s="121" t="s">
        <v>143</v>
      </c>
      <c r="U69" s="48">
        <f t="shared" si="0"/>
        <v>389354.41</v>
      </c>
    </row>
    <row r="70" spans="2:21">
      <c r="B70" s="121" t="s">
        <v>5157</v>
      </c>
      <c r="C70" s="122">
        <v>1136</v>
      </c>
      <c r="D70" s="105"/>
      <c r="E70" s="103"/>
      <c r="F70" s="123" t="s">
        <v>38</v>
      </c>
      <c r="G70" s="124">
        <v>3010101000000</v>
      </c>
      <c r="H70" s="125"/>
      <c r="I70" s="123" t="s">
        <v>5160</v>
      </c>
      <c r="K70" s="30">
        <v>25062.43</v>
      </c>
      <c r="L70" s="121" t="s">
        <v>22</v>
      </c>
      <c r="N70" s="30">
        <v>0</v>
      </c>
      <c r="P70" s="30">
        <v>12037.33</v>
      </c>
      <c r="Q70" s="30">
        <v>37099.760000000002</v>
      </c>
      <c r="R70" s="121" t="s">
        <v>22</v>
      </c>
      <c r="U70" s="48">
        <f t="shared" si="0"/>
        <v>37099.760000000002</v>
      </c>
    </row>
    <row r="71" spans="2:21">
      <c r="B71" s="121" t="s">
        <v>5157</v>
      </c>
      <c r="C71" s="122">
        <v>1136</v>
      </c>
      <c r="D71" s="105"/>
      <c r="E71" s="103"/>
      <c r="F71" s="123" t="s">
        <v>38</v>
      </c>
      <c r="G71" s="124">
        <v>3010103000000</v>
      </c>
      <c r="H71" s="125"/>
      <c r="I71" s="123" t="s">
        <v>5161</v>
      </c>
      <c r="K71" s="30">
        <v>1972672.66</v>
      </c>
      <c r="L71" s="121" t="s">
        <v>22</v>
      </c>
      <c r="N71" s="30">
        <v>0</v>
      </c>
      <c r="P71" s="30">
        <v>981296.27</v>
      </c>
      <c r="Q71" s="30">
        <v>2953968.93</v>
      </c>
      <c r="R71" s="121" t="s">
        <v>22</v>
      </c>
      <c r="U71" s="48">
        <f t="shared" si="0"/>
        <v>2953968.93</v>
      </c>
    </row>
    <row r="72" spans="2:21">
      <c r="B72" s="121" t="s">
        <v>5157</v>
      </c>
      <c r="C72" s="122">
        <v>1136</v>
      </c>
      <c r="D72" s="105"/>
      <c r="E72" s="103"/>
      <c r="F72" s="123" t="s">
        <v>38</v>
      </c>
      <c r="G72" s="124">
        <v>3010104000000</v>
      </c>
      <c r="H72" s="125"/>
      <c r="I72" s="123" t="s">
        <v>5162</v>
      </c>
      <c r="K72" s="30">
        <v>25657.919999999998</v>
      </c>
      <c r="L72" s="121" t="s">
        <v>22</v>
      </c>
      <c r="N72" s="30">
        <v>0</v>
      </c>
      <c r="P72" s="30">
        <v>6588.19</v>
      </c>
      <c r="Q72" s="30">
        <v>32246.11</v>
      </c>
      <c r="R72" s="121" t="s">
        <v>22</v>
      </c>
      <c r="U72" s="48">
        <f t="shared" si="0"/>
        <v>32246.11</v>
      </c>
    </row>
    <row r="73" spans="2:21">
      <c r="B73" s="121" t="s">
        <v>5157</v>
      </c>
      <c r="C73" s="122">
        <v>1136</v>
      </c>
      <c r="D73" s="105"/>
      <c r="E73" s="103"/>
      <c r="F73" s="123" t="s">
        <v>38</v>
      </c>
      <c r="G73" s="124">
        <v>3020100000000</v>
      </c>
      <c r="H73" s="125"/>
      <c r="I73" s="123" t="s">
        <v>5151</v>
      </c>
      <c r="K73" s="30">
        <v>-30043559.010000002</v>
      </c>
      <c r="L73" s="121" t="s">
        <v>143</v>
      </c>
      <c r="N73" s="30">
        <v>11944020.470000001</v>
      </c>
      <c r="P73" s="30">
        <v>0</v>
      </c>
      <c r="Q73" s="30">
        <v>-41987579.479999997</v>
      </c>
      <c r="R73" s="121" t="s">
        <v>143</v>
      </c>
      <c r="U73" s="48">
        <f t="shared" si="0"/>
        <v>41987579.479999997</v>
      </c>
    </row>
    <row r="74" spans="2:21">
      <c r="B74" s="121" t="s">
        <v>5157</v>
      </c>
      <c r="C74" s="122">
        <v>1136</v>
      </c>
      <c r="D74" s="105"/>
      <c r="E74" s="103"/>
      <c r="F74" s="123" t="s">
        <v>38</v>
      </c>
      <c r="G74" s="124">
        <v>3020200000000</v>
      </c>
      <c r="H74" s="125"/>
      <c r="I74" s="123" t="s">
        <v>5152</v>
      </c>
      <c r="K74" s="30">
        <v>-291378.51</v>
      </c>
      <c r="L74" s="121" t="s">
        <v>143</v>
      </c>
      <c r="N74" s="30">
        <v>28592.22</v>
      </c>
      <c r="P74" s="30">
        <v>0</v>
      </c>
      <c r="Q74" s="30">
        <v>-319970.73</v>
      </c>
      <c r="R74" s="121" t="s">
        <v>143</v>
      </c>
      <c r="U74" s="48">
        <f t="shared" si="0"/>
        <v>319970.73</v>
      </c>
    </row>
    <row r="75" spans="2:21">
      <c r="B75" s="121" t="s">
        <v>5157</v>
      </c>
      <c r="C75" s="122">
        <v>81</v>
      </c>
      <c r="D75" s="105"/>
      <c r="E75" s="103"/>
      <c r="F75" s="123" t="s">
        <v>39</v>
      </c>
      <c r="G75" s="124">
        <v>3010101000000</v>
      </c>
      <c r="H75" s="125"/>
      <c r="I75" s="123" t="s">
        <v>5160</v>
      </c>
      <c r="K75" s="30">
        <v>2080667.57</v>
      </c>
      <c r="L75" s="121" t="s">
        <v>22</v>
      </c>
      <c r="N75" s="30">
        <v>5151.8</v>
      </c>
      <c r="P75" s="30">
        <v>1044895.7</v>
      </c>
      <c r="Q75" s="30">
        <v>3120411.47</v>
      </c>
      <c r="R75" s="121" t="s">
        <v>22</v>
      </c>
      <c r="U75" s="48">
        <f t="shared" si="0"/>
        <v>3120411.47</v>
      </c>
    </row>
    <row r="76" spans="2:21">
      <c r="B76" s="121" t="s">
        <v>5157</v>
      </c>
      <c r="C76" s="122">
        <v>81</v>
      </c>
      <c r="D76" s="105"/>
      <c r="E76" s="103"/>
      <c r="F76" s="123" t="s">
        <v>39</v>
      </c>
      <c r="G76" s="124">
        <v>3010103000000</v>
      </c>
      <c r="H76" s="125"/>
      <c r="I76" s="123" t="s">
        <v>5161</v>
      </c>
      <c r="K76" s="30">
        <v>4899837.51</v>
      </c>
      <c r="L76" s="121" t="s">
        <v>22</v>
      </c>
      <c r="N76" s="30">
        <v>626.82000000000005</v>
      </c>
      <c r="P76" s="30">
        <v>2445515.44</v>
      </c>
      <c r="Q76" s="30">
        <v>7344726.1299999999</v>
      </c>
      <c r="R76" s="121" t="s">
        <v>22</v>
      </c>
      <c r="U76" s="48">
        <f t="shared" si="0"/>
        <v>7344726.1299999999</v>
      </c>
    </row>
    <row r="77" spans="2:21">
      <c r="B77" s="121" t="s">
        <v>5157</v>
      </c>
      <c r="C77" s="122">
        <v>81</v>
      </c>
      <c r="D77" s="105"/>
      <c r="E77" s="103"/>
      <c r="F77" s="123" t="s">
        <v>39</v>
      </c>
      <c r="G77" s="124">
        <v>3010104000000</v>
      </c>
      <c r="H77" s="125"/>
      <c r="I77" s="123" t="s">
        <v>5162</v>
      </c>
      <c r="K77" s="30">
        <v>47516.52</v>
      </c>
      <c r="L77" s="121" t="s">
        <v>22</v>
      </c>
      <c r="N77" s="30">
        <v>0</v>
      </c>
      <c r="P77" s="30">
        <v>23669.29</v>
      </c>
      <c r="Q77" s="30">
        <v>71185.81</v>
      </c>
      <c r="R77" s="121" t="s">
        <v>22</v>
      </c>
      <c r="U77" s="48">
        <f t="shared" si="0"/>
        <v>71185.81</v>
      </c>
    </row>
    <row r="78" spans="2:21">
      <c r="B78" s="121" t="s">
        <v>5157</v>
      </c>
      <c r="C78" s="122">
        <v>81</v>
      </c>
      <c r="D78" s="105"/>
      <c r="E78" s="103"/>
      <c r="F78" s="123" t="s">
        <v>39</v>
      </c>
      <c r="G78" s="124">
        <v>3020100000000</v>
      </c>
      <c r="H78" s="125"/>
      <c r="I78" s="123" t="s">
        <v>5151</v>
      </c>
      <c r="K78" s="30">
        <v>-25598046.27</v>
      </c>
      <c r="L78" s="121" t="s">
        <v>143</v>
      </c>
      <c r="N78" s="30">
        <v>12787328.619999999</v>
      </c>
      <c r="P78" s="30">
        <v>4439.24</v>
      </c>
      <c r="Q78" s="30">
        <v>-38380935.649999999</v>
      </c>
      <c r="R78" s="121" t="s">
        <v>143</v>
      </c>
      <c r="U78" s="48">
        <f t="shared" ref="U78:U141" si="1">ABS(Q78)</f>
        <v>38380935.649999999</v>
      </c>
    </row>
    <row r="79" spans="2:21">
      <c r="B79" s="121" t="s">
        <v>5157</v>
      </c>
      <c r="C79" s="122">
        <v>81</v>
      </c>
      <c r="D79" s="105"/>
      <c r="E79" s="103"/>
      <c r="F79" s="123" t="s">
        <v>39</v>
      </c>
      <c r="G79" s="124">
        <v>3020200000000</v>
      </c>
      <c r="H79" s="125"/>
      <c r="I79" s="123" t="s">
        <v>5152</v>
      </c>
      <c r="K79" s="30">
        <v>-537039.72</v>
      </c>
      <c r="L79" s="121" t="s">
        <v>143</v>
      </c>
      <c r="N79" s="30">
        <v>998264.92</v>
      </c>
      <c r="P79" s="30">
        <v>0</v>
      </c>
      <c r="Q79" s="30">
        <v>-1535304.64</v>
      </c>
      <c r="R79" s="121" t="s">
        <v>143</v>
      </c>
      <c r="U79" s="48">
        <f t="shared" si="1"/>
        <v>1535304.64</v>
      </c>
    </row>
    <row r="80" spans="2:21">
      <c r="B80" s="121" t="s">
        <v>5157</v>
      </c>
      <c r="C80" s="122">
        <v>93</v>
      </c>
      <c r="D80" s="105"/>
      <c r="E80" s="103"/>
      <c r="F80" s="123" t="s">
        <v>40</v>
      </c>
      <c r="G80" s="124">
        <v>3010101000000</v>
      </c>
      <c r="H80" s="125"/>
      <c r="I80" s="123" t="s">
        <v>5160</v>
      </c>
      <c r="K80" s="30">
        <v>9222009.9399999995</v>
      </c>
      <c r="L80" s="121" t="s">
        <v>22</v>
      </c>
      <c r="N80" s="30">
        <v>14869478.84</v>
      </c>
      <c r="P80" s="30">
        <v>6312658.0599999996</v>
      </c>
      <c r="Q80" s="30">
        <v>665189.16</v>
      </c>
      <c r="R80" s="121" t="s">
        <v>22</v>
      </c>
      <c r="U80" s="48">
        <f t="shared" si="1"/>
        <v>665189.16</v>
      </c>
    </row>
    <row r="81" spans="2:22">
      <c r="B81" s="121" t="s">
        <v>5157</v>
      </c>
      <c r="C81" s="122">
        <v>93</v>
      </c>
      <c r="D81" s="105"/>
      <c r="E81" s="103"/>
      <c r="F81" s="123" t="s">
        <v>40</v>
      </c>
      <c r="G81" s="124">
        <v>3010103000000</v>
      </c>
      <c r="H81" s="125"/>
      <c r="I81" s="123" t="s">
        <v>5161</v>
      </c>
      <c r="K81" s="30">
        <v>13478601.98</v>
      </c>
      <c r="L81" s="121" t="s">
        <v>22</v>
      </c>
      <c r="N81" s="30">
        <v>2436.84</v>
      </c>
      <c r="P81" s="30">
        <v>6732167.5999999996</v>
      </c>
      <c r="Q81" s="30">
        <v>20208332.739999998</v>
      </c>
      <c r="R81" s="121" t="s">
        <v>22</v>
      </c>
      <c r="U81" s="48">
        <f t="shared" si="1"/>
        <v>20208332.739999998</v>
      </c>
    </row>
    <row r="82" spans="2:22">
      <c r="B82" s="121" t="s">
        <v>5157</v>
      </c>
      <c r="C82" s="122">
        <v>93</v>
      </c>
      <c r="D82" s="105"/>
      <c r="E82" s="103"/>
      <c r="F82" s="123" t="s">
        <v>40</v>
      </c>
      <c r="G82" s="124">
        <v>3010104000000</v>
      </c>
      <c r="H82" s="125"/>
      <c r="I82" s="123" t="s">
        <v>5162</v>
      </c>
      <c r="K82" s="30">
        <v>399574.85</v>
      </c>
      <c r="L82" s="121" t="s">
        <v>22</v>
      </c>
      <c r="N82" s="30">
        <v>0</v>
      </c>
      <c r="P82" s="30">
        <v>233516.97</v>
      </c>
      <c r="Q82" s="30">
        <v>633091.81999999995</v>
      </c>
      <c r="R82" s="121" t="s">
        <v>22</v>
      </c>
      <c r="U82" s="48">
        <f t="shared" si="1"/>
        <v>633091.81999999995</v>
      </c>
    </row>
    <row r="83" spans="2:22">
      <c r="B83" s="121" t="s">
        <v>5157</v>
      </c>
      <c r="C83" s="122">
        <v>93</v>
      </c>
      <c r="D83" s="105"/>
      <c r="E83" s="103"/>
      <c r="F83" s="123" t="s">
        <v>40</v>
      </c>
      <c r="G83" s="124">
        <v>3010105000000</v>
      </c>
      <c r="H83" s="125"/>
      <c r="I83" s="123" t="s">
        <v>5163</v>
      </c>
      <c r="K83" s="30">
        <v>2915.32</v>
      </c>
      <c r="L83" s="121" t="s">
        <v>22</v>
      </c>
      <c r="N83" s="30">
        <v>0</v>
      </c>
      <c r="P83" s="30">
        <v>973.25</v>
      </c>
      <c r="Q83" s="30">
        <v>3888.57</v>
      </c>
      <c r="R83" s="121" t="s">
        <v>22</v>
      </c>
      <c r="U83" s="48">
        <f t="shared" si="1"/>
        <v>3888.57</v>
      </c>
    </row>
    <row r="84" spans="2:22">
      <c r="B84" s="121" t="s">
        <v>5157</v>
      </c>
      <c r="C84" s="122">
        <v>93</v>
      </c>
      <c r="D84" s="105"/>
      <c r="E84" s="103"/>
      <c r="F84" s="123" t="s">
        <v>40</v>
      </c>
      <c r="G84" s="124">
        <v>3020100000000</v>
      </c>
      <c r="H84" s="125"/>
      <c r="I84" s="123" t="s">
        <v>5151</v>
      </c>
      <c r="K84" s="30">
        <v>-382265894.02999997</v>
      </c>
      <c r="L84" s="121" t="s">
        <v>143</v>
      </c>
      <c r="N84" s="30">
        <v>193028379.86000001</v>
      </c>
      <c r="P84" s="30">
        <v>1435979.8</v>
      </c>
      <c r="Q84" s="30">
        <v>-573858294.09000003</v>
      </c>
      <c r="R84" s="121" t="s">
        <v>143</v>
      </c>
      <c r="U84" s="48">
        <f t="shared" si="1"/>
        <v>573858294.09000003</v>
      </c>
    </row>
    <row r="85" spans="2:22">
      <c r="B85" s="121" t="s">
        <v>5157</v>
      </c>
      <c r="C85" s="122">
        <v>93</v>
      </c>
      <c r="D85" s="105"/>
      <c r="E85" s="103"/>
      <c r="F85" s="123" t="s">
        <v>40</v>
      </c>
      <c r="G85" s="124">
        <v>3020200000000</v>
      </c>
      <c r="H85" s="125"/>
      <c r="I85" s="123" t="s">
        <v>5152</v>
      </c>
      <c r="K85" s="30">
        <v>-16122861.560000001</v>
      </c>
      <c r="L85" s="121" t="s">
        <v>143</v>
      </c>
      <c r="N85" s="30">
        <v>5417099.7300000004</v>
      </c>
      <c r="P85" s="30">
        <v>8775.83</v>
      </c>
      <c r="Q85" s="30">
        <v>-21531185.460000001</v>
      </c>
      <c r="R85" s="121" t="s">
        <v>143</v>
      </c>
      <c r="U85" s="48">
        <f t="shared" si="1"/>
        <v>21531185.460000001</v>
      </c>
    </row>
    <row r="86" spans="2:22">
      <c r="B86" s="121" t="s">
        <v>5157</v>
      </c>
      <c r="C86" s="122">
        <v>117</v>
      </c>
      <c r="D86" s="105"/>
      <c r="E86" s="103"/>
      <c r="F86" s="123" t="s">
        <v>41</v>
      </c>
      <c r="G86" s="124">
        <v>3010101000000</v>
      </c>
      <c r="H86" s="125"/>
      <c r="I86" s="123" t="s">
        <v>5160</v>
      </c>
      <c r="K86" s="30">
        <v>12512203.039999999</v>
      </c>
      <c r="L86" s="121" t="s">
        <v>22</v>
      </c>
      <c r="N86" s="30">
        <v>498.51</v>
      </c>
      <c r="P86" s="30">
        <v>6363018.5800000001</v>
      </c>
      <c r="Q86" s="30">
        <v>18874723.109999999</v>
      </c>
      <c r="R86" s="121" t="s">
        <v>22</v>
      </c>
      <c r="U86" s="48">
        <f t="shared" si="1"/>
        <v>18874723.109999999</v>
      </c>
    </row>
    <row r="87" spans="2:22">
      <c r="B87" s="121" t="s">
        <v>5157</v>
      </c>
      <c r="C87" s="122">
        <v>117</v>
      </c>
      <c r="D87" s="105"/>
      <c r="E87" s="103"/>
      <c r="F87" s="123" t="s">
        <v>41</v>
      </c>
      <c r="G87" s="124">
        <v>3010103000000</v>
      </c>
      <c r="H87" s="125"/>
      <c r="I87" s="123" t="s">
        <v>5161</v>
      </c>
      <c r="K87" s="30">
        <v>24357295.649999999</v>
      </c>
      <c r="L87" s="121" t="s">
        <v>22</v>
      </c>
      <c r="N87" s="30">
        <v>1018.06</v>
      </c>
      <c r="P87" s="30">
        <v>12440574.300000001</v>
      </c>
      <c r="Q87" s="30">
        <v>36796851.890000001</v>
      </c>
      <c r="R87" s="121" t="s">
        <v>22</v>
      </c>
      <c r="U87" s="48">
        <f t="shared" si="1"/>
        <v>36796851.890000001</v>
      </c>
    </row>
    <row r="88" spans="2:22">
      <c r="B88" s="121" t="s">
        <v>5157</v>
      </c>
      <c r="C88" s="122">
        <v>117</v>
      </c>
      <c r="D88" s="105"/>
      <c r="E88" s="103"/>
      <c r="F88" s="123" t="s">
        <v>41</v>
      </c>
      <c r="G88" s="124">
        <v>3010104000000</v>
      </c>
      <c r="H88" s="125"/>
      <c r="I88" s="123" t="s">
        <v>5162</v>
      </c>
      <c r="K88" s="30">
        <v>83899.09</v>
      </c>
      <c r="L88" s="121" t="s">
        <v>22</v>
      </c>
      <c r="N88" s="30">
        <v>0</v>
      </c>
      <c r="P88" s="30">
        <v>42454.64</v>
      </c>
      <c r="Q88" s="30">
        <v>126353.73</v>
      </c>
      <c r="R88" s="121" t="s">
        <v>22</v>
      </c>
      <c r="U88" s="48">
        <f t="shared" si="1"/>
        <v>126353.73</v>
      </c>
    </row>
    <row r="89" spans="2:22">
      <c r="B89" s="121" t="s">
        <v>5157</v>
      </c>
      <c r="C89" s="122">
        <v>117</v>
      </c>
      <c r="D89" s="105"/>
      <c r="E89" s="103"/>
      <c r="F89" s="123" t="s">
        <v>41</v>
      </c>
      <c r="G89" s="124">
        <v>3020100000000</v>
      </c>
      <c r="H89" s="125"/>
      <c r="I89" s="123" t="s">
        <v>5151</v>
      </c>
      <c r="K89" s="30">
        <v>-81304211.780000001</v>
      </c>
      <c r="L89" s="121" t="s">
        <v>143</v>
      </c>
      <c r="N89" s="30">
        <v>39913194.729999997</v>
      </c>
      <c r="P89" s="30">
        <v>458.75</v>
      </c>
      <c r="Q89" s="30">
        <v>-121216947.76000001</v>
      </c>
      <c r="R89" s="121" t="s">
        <v>143</v>
      </c>
      <c r="U89" s="48">
        <f t="shared" si="1"/>
        <v>121216947.76000001</v>
      </c>
    </row>
    <row r="90" spans="2:22">
      <c r="B90" s="121" t="s">
        <v>5157</v>
      </c>
      <c r="C90" s="122">
        <v>117</v>
      </c>
      <c r="D90" s="105"/>
      <c r="E90" s="103"/>
      <c r="F90" s="123" t="s">
        <v>41</v>
      </c>
      <c r="G90" s="124">
        <v>3020200000000</v>
      </c>
      <c r="H90" s="125"/>
      <c r="I90" s="123" t="s">
        <v>5152</v>
      </c>
      <c r="K90" s="30">
        <v>-132597.99</v>
      </c>
      <c r="L90" s="121" t="s">
        <v>143</v>
      </c>
      <c r="N90" s="30">
        <v>54272.21</v>
      </c>
      <c r="P90" s="30">
        <v>0</v>
      </c>
      <c r="Q90" s="30">
        <v>-186870.2</v>
      </c>
      <c r="R90" s="121" t="s">
        <v>143</v>
      </c>
      <c r="U90" s="48">
        <f t="shared" si="1"/>
        <v>186870.2</v>
      </c>
    </row>
    <row r="91" spans="2:22">
      <c r="B91" s="121" t="s">
        <v>5157</v>
      </c>
      <c r="C91" s="122">
        <v>121</v>
      </c>
      <c r="D91" s="105"/>
      <c r="E91" s="103"/>
      <c r="F91" s="123" t="s">
        <v>42</v>
      </c>
      <c r="G91" s="124">
        <v>3010101000000</v>
      </c>
      <c r="H91" s="125"/>
      <c r="I91" s="123" t="s">
        <v>5160</v>
      </c>
      <c r="K91" s="30">
        <v>389229.96</v>
      </c>
      <c r="L91" s="121" t="s">
        <v>22</v>
      </c>
      <c r="N91" s="30">
        <v>0</v>
      </c>
      <c r="P91" s="30">
        <v>182698.87</v>
      </c>
      <c r="Q91" s="30">
        <v>571928.82999999996</v>
      </c>
      <c r="R91" s="121" t="s">
        <v>22</v>
      </c>
      <c r="U91" s="48">
        <f t="shared" si="1"/>
        <v>571928.82999999996</v>
      </c>
      <c r="V91" s="48">
        <f>SUM(U91,U92,U93,U94,U95)</f>
        <v>24516056.389999997</v>
      </c>
    </row>
    <row r="92" spans="2:22">
      <c r="B92" s="121" t="s">
        <v>5157</v>
      </c>
      <c r="C92" s="122">
        <v>121</v>
      </c>
      <c r="D92" s="105"/>
      <c r="E92" s="103"/>
      <c r="F92" s="123" t="s">
        <v>42</v>
      </c>
      <c r="G92" s="124">
        <v>3010103000000</v>
      </c>
      <c r="H92" s="125"/>
      <c r="I92" s="123" t="s">
        <v>5161</v>
      </c>
      <c r="K92" s="30">
        <v>809659.89</v>
      </c>
      <c r="L92" s="121" t="s">
        <v>22</v>
      </c>
      <c r="N92" s="30">
        <v>0</v>
      </c>
      <c r="P92" s="30">
        <v>378042.39</v>
      </c>
      <c r="Q92" s="30">
        <v>1187702.28</v>
      </c>
      <c r="R92" s="121" t="s">
        <v>22</v>
      </c>
      <c r="U92" s="48">
        <f t="shared" si="1"/>
        <v>1187702.28</v>
      </c>
    </row>
    <row r="93" spans="2:22">
      <c r="B93" s="121" t="s">
        <v>5157</v>
      </c>
      <c r="C93" s="122">
        <v>121</v>
      </c>
      <c r="D93" s="105"/>
      <c r="E93" s="103"/>
      <c r="F93" s="123" t="s">
        <v>42</v>
      </c>
      <c r="G93" s="124">
        <v>3010104000000</v>
      </c>
      <c r="H93" s="125"/>
      <c r="I93" s="123" t="s">
        <v>5162</v>
      </c>
      <c r="K93" s="30">
        <v>4558.12</v>
      </c>
      <c r="L93" s="121" t="s">
        <v>22</v>
      </c>
      <c r="N93" s="30">
        <v>0</v>
      </c>
      <c r="P93" s="30">
        <v>1389.47</v>
      </c>
      <c r="Q93" s="30">
        <v>5947.59</v>
      </c>
      <c r="R93" s="121" t="s">
        <v>22</v>
      </c>
      <c r="U93" s="48">
        <f t="shared" si="1"/>
        <v>5947.59</v>
      </c>
    </row>
    <row r="94" spans="2:22">
      <c r="B94" s="121" t="s">
        <v>5157</v>
      </c>
      <c r="C94" s="122">
        <v>121</v>
      </c>
      <c r="D94" s="105"/>
      <c r="E94" s="103"/>
      <c r="F94" s="123" t="s">
        <v>42</v>
      </c>
      <c r="G94" s="124">
        <v>3020100000000</v>
      </c>
      <c r="H94" s="125"/>
      <c r="I94" s="123" t="s">
        <v>5151</v>
      </c>
      <c r="K94" s="30">
        <v>-14737006.689999999</v>
      </c>
      <c r="L94" s="121" t="s">
        <v>143</v>
      </c>
      <c r="N94" s="30">
        <v>7407163.1200000001</v>
      </c>
      <c r="P94" s="30">
        <v>0</v>
      </c>
      <c r="Q94" s="30">
        <v>-22144169.809999999</v>
      </c>
      <c r="R94" s="121" t="s">
        <v>143</v>
      </c>
      <c r="U94" s="48">
        <f t="shared" si="1"/>
        <v>22144169.809999999</v>
      </c>
    </row>
    <row r="95" spans="2:22">
      <c r="B95" s="121" t="s">
        <v>5157</v>
      </c>
      <c r="C95" s="122">
        <v>121</v>
      </c>
      <c r="D95" s="105"/>
      <c r="E95" s="103"/>
      <c r="F95" s="123" t="s">
        <v>42</v>
      </c>
      <c r="G95" s="124">
        <v>3020200000000</v>
      </c>
      <c r="H95" s="125"/>
      <c r="I95" s="123" t="s">
        <v>5152</v>
      </c>
      <c r="K95" s="30">
        <v>-423741.42</v>
      </c>
      <c r="L95" s="121" t="s">
        <v>143</v>
      </c>
      <c r="N95" s="30">
        <v>182566.46</v>
      </c>
      <c r="P95" s="30">
        <v>0</v>
      </c>
      <c r="Q95" s="30">
        <v>-606307.88</v>
      </c>
      <c r="R95" s="121" t="s">
        <v>143</v>
      </c>
      <c r="U95" s="48">
        <f t="shared" si="1"/>
        <v>606307.88</v>
      </c>
    </row>
    <row r="96" spans="2:22">
      <c r="B96" s="121" t="s">
        <v>5157</v>
      </c>
      <c r="C96" s="122">
        <v>134</v>
      </c>
      <c r="D96" s="105"/>
      <c r="E96" s="103"/>
      <c r="F96" s="123" t="s">
        <v>43</v>
      </c>
      <c r="G96" s="124">
        <v>3010101000000</v>
      </c>
      <c r="H96" s="125"/>
      <c r="I96" s="123" t="s">
        <v>5160</v>
      </c>
      <c r="K96" s="30">
        <v>6479065.5</v>
      </c>
      <c r="L96" s="121" t="s">
        <v>22</v>
      </c>
      <c r="N96" s="30">
        <v>0</v>
      </c>
      <c r="P96" s="30">
        <v>3218701.26</v>
      </c>
      <c r="Q96" s="30">
        <v>9697766.7599999998</v>
      </c>
      <c r="R96" s="121" t="s">
        <v>22</v>
      </c>
      <c r="U96" s="48">
        <f t="shared" si="1"/>
        <v>9697766.7599999998</v>
      </c>
    </row>
    <row r="97" spans="2:21">
      <c r="B97" s="121" t="s">
        <v>5157</v>
      </c>
      <c r="C97" s="122">
        <v>134</v>
      </c>
      <c r="D97" s="105"/>
      <c r="E97" s="103"/>
      <c r="F97" s="123" t="s">
        <v>43</v>
      </c>
      <c r="G97" s="124">
        <v>3010103000000</v>
      </c>
      <c r="H97" s="125"/>
      <c r="I97" s="123" t="s">
        <v>5161</v>
      </c>
      <c r="K97" s="30">
        <v>7693209.3799999999</v>
      </c>
      <c r="L97" s="121" t="s">
        <v>22</v>
      </c>
      <c r="N97" s="30">
        <v>0</v>
      </c>
      <c r="P97" s="30">
        <v>3678855.26</v>
      </c>
      <c r="Q97" s="30">
        <v>11372064.640000001</v>
      </c>
      <c r="R97" s="121" t="s">
        <v>22</v>
      </c>
      <c r="U97" s="48">
        <f t="shared" si="1"/>
        <v>11372064.640000001</v>
      </c>
    </row>
    <row r="98" spans="2:21">
      <c r="B98" s="121" t="s">
        <v>5157</v>
      </c>
      <c r="C98" s="122">
        <v>134</v>
      </c>
      <c r="D98" s="105"/>
      <c r="E98" s="103"/>
      <c r="F98" s="123" t="s">
        <v>43</v>
      </c>
      <c r="G98" s="124">
        <v>3010104000000</v>
      </c>
      <c r="H98" s="125"/>
      <c r="I98" s="123" t="s">
        <v>5162</v>
      </c>
      <c r="K98" s="30">
        <v>240275.83</v>
      </c>
      <c r="L98" s="121" t="s">
        <v>22</v>
      </c>
      <c r="N98" s="30">
        <v>0</v>
      </c>
      <c r="P98" s="30">
        <v>111853.45</v>
      </c>
      <c r="Q98" s="30">
        <v>352129.28000000003</v>
      </c>
      <c r="R98" s="121" t="s">
        <v>22</v>
      </c>
      <c r="U98" s="48">
        <f t="shared" si="1"/>
        <v>352129.28000000003</v>
      </c>
    </row>
    <row r="99" spans="2:21">
      <c r="B99" s="121" t="s">
        <v>5157</v>
      </c>
      <c r="C99" s="122">
        <v>134</v>
      </c>
      <c r="D99" s="105"/>
      <c r="E99" s="103"/>
      <c r="F99" s="123" t="s">
        <v>43</v>
      </c>
      <c r="G99" s="124">
        <v>3020100000000</v>
      </c>
      <c r="H99" s="125"/>
      <c r="I99" s="123" t="s">
        <v>5151</v>
      </c>
      <c r="K99" s="30">
        <v>-12922484.77</v>
      </c>
      <c r="L99" s="121" t="s">
        <v>143</v>
      </c>
      <c r="N99" s="30">
        <v>5447548.0499999998</v>
      </c>
      <c r="P99" s="30">
        <v>318.73</v>
      </c>
      <c r="Q99" s="30">
        <v>-18369714.09</v>
      </c>
      <c r="R99" s="121" t="s">
        <v>143</v>
      </c>
      <c r="U99" s="48">
        <f t="shared" si="1"/>
        <v>18369714.09</v>
      </c>
    </row>
    <row r="100" spans="2:21">
      <c r="B100" s="121" t="s">
        <v>5157</v>
      </c>
      <c r="C100" s="122">
        <v>134</v>
      </c>
      <c r="D100" s="105"/>
      <c r="E100" s="103"/>
      <c r="F100" s="123" t="s">
        <v>43</v>
      </c>
      <c r="G100" s="124">
        <v>3020200000000</v>
      </c>
      <c r="H100" s="125"/>
      <c r="I100" s="123" t="s">
        <v>5152</v>
      </c>
      <c r="K100" s="30">
        <v>-461829.29</v>
      </c>
      <c r="L100" s="121" t="s">
        <v>143</v>
      </c>
      <c r="N100" s="30">
        <v>735830.5</v>
      </c>
      <c r="P100" s="30">
        <v>0</v>
      </c>
      <c r="Q100" s="30">
        <v>-1197659.79</v>
      </c>
      <c r="R100" s="121" t="s">
        <v>143</v>
      </c>
      <c r="U100" s="48">
        <f t="shared" si="1"/>
        <v>1197659.79</v>
      </c>
    </row>
    <row r="101" spans="2:21">
      <c r="B101" s="121" t="s">
        <v>5157</v>
      </c>
      <c r="C101" s="122">
        <v>3188</v>
      </c>
      <c r="D101" s="105"/>
      <c r="E101" s="103"/>
      <c r="F101" s="123" t="s">
        <v>44</v>
      </c>
      <c r="G101" s="124">
        <v>3010101000000</v>
      </c>
      <c r="H101" s="125"/>
      <c r="I101" s="123" t="s">
        <v>5160</v>
      </c>
      <c r="K101" s="30">
        <v>41501939.100000001</v>
      </c>
      <c r="L101" s="121" t="s">
        <v>22</v>
      </c>
      <c r="N101" s="30">
        <v>111659.74</v>
      </c>
      <c r="P101" s="30">
        <v>17933089</v>
      </c>
      <c r="Q101" s="30">
        <v>59323368.359999999</v>
      </c>
      <c r="R101" s="121" t="s">
        <v>22</v>
      </c>
      <c r="U101" s="48">
        <f t="shared" si="1"/>
        <v>59323368.359999999</v>
      </c>
    </row>
    <row r="102" spans="2:21">
      <c r="B102" s="121" t="s">
        <v>5157</v>
      </c>
      <c r="C102" s="122">
        <v>3188</v>
      </c>
      <c r="D102" s="105"/>
      <c r="E102" s="103"/>
      <c r="F102" s="123" t="s">
        <v>44</v>
      </c>
      <c r="G102" s="124">
        <v>3010102000000</v>
      </c>
      <c r="H102" s="125"/>
      <c r="I102" s="123" t="s">
        <v>5164</v>
      </c>
      <c r="K102" s="30">
        <v>547864.74</v>
      </c>
      <c r="L102" s="121" t="s">
        <v>22</v>
      </c>
      <c r="N102" s="30">
        <v>0</v>
      </c>
      <c r="P102" s="30">
        <v>1916836.42</v>
      </c>
      <c r="Q102" s="30">
        <v>2464701.16</v>
      </c>
      <c r="R102" s="121" t="s">
        <v>22</v>
      </c>
      <c r="U102" s="48">
        <f t="shared" si="1"/>
        <v>2464701.16</v>
      </c>
    </row>
    <row r="103" spans="2:21">
      <c r="B103" s="121" t="s">
        <v>5157</v>
      </c>
      <c r="C103" s="122">
        <v>3188</v>
      </c>
      <c r="D103" s="105"/>
      <c r="E103" s="103"/>
      <c r="F103" s="123" t="s">
        <v>44</v>
      </c>
      <c r="G103" s="124">
        <v>3010103000000</v>
      </c>
      <c r="H103" s="125"/>
      <c r="I103" s="123" t="s">
        <v>5161</v>
      </c>
      <c r="K103" s="30">
        <v>32766316.309999999</v>
      </c>
      <c r="L103" s="121" t="s">
        <v>22</v>
      </c>
      <c r="N103" s="30">
        <v>202709.81</v>
      </c>
      <c r="P103" s="30">
        <v>16543499.789999999</v>
      </c>
      <c r="Q103" s="30">
        <v>49107106.289999999</v>
      </c>
      <c r="R103" s="121" t="s">
        <v>22</v>
      </c>
      <c r="U103" s="48">
        <f t="shared" si="1"/>
        <v>49107106.289999999</v>
      </c>
    </row>
    <row r="104" spans="2:21">
      <c r="B104" s="121" t="s">
        <v>5157</v>
      </c>
      <c r="C104" s="122">
        <v>3188</v>
      </c>
      <c r="D104" s="105"/>
      <c r="E104" s="103"/>
      <c r="F104" s="123" t="s">
        <v>44</v>
      </c>
      <c r="G104" s="124">
        <v>3010104000000</v>
      </c>
      <c r="H104" s="125"/>
      <c r="I104" s="123" t="s">
        <v>5162</v>
      </c>
      <c r="K104" s="30">
        <v>645141</v>
      </c>
      <c r="L104" s="121" t="s">
        <v>22</v>
      </c>
      <c r="N104" s="30">
        <v>0</v>
      </c>
      <c r="P104" s="30">
        <v>264610.78000000003</v>
      </c>
      <c r="Q104" s="30">
        <v>909751.78</v>
      </c>
      <c r="R104" s="121" t="s">
        <v>22</v>
      </c>
      <c r="U104" s="48">
        <f t="shared" si="1"/>
        <v>909751.78</v>
      </c>
    </row>
    <row r="105" spans="2:21">
      <c r="B105" s="121" t="s">
        <v>5157</v>
      </c>
      <c r="C105" s="122">
        <v>3188</v>
      </c>
      <c r="D105" s="105"/>
      <c r="E105" s="103"/>
      <c r="F105" s="123" t="s">
        <v>44</v>
      </c>
      <c r="G105" s="124">
        <v>3020100000000</v>
      </c>
      <c r="H105" s="125"/>
      <c r="I105" s="123" t="s">
        <v>5151</v>
      </c>
      <c r="K105" s="30">
        <v>-58679517.020000003</v>
      </c>
      <c r="L105" s="121" t="s">
        <v>143</v>
      </c>
      <c r="N105" s="30">
        <v>26646941.809999999</v>
      </c>
      <c r="P105" s="30">
        <v>60171.66</v>
      </c>
      <c r="Q105" s="30">
        <v>-85266287.170000002</v>
      </c>
      <c r="R105" s="121" t="s">
        <v>143</v>
      </c>
      <c r="U105" s="48">
        <f t="shared" si="1"/>
        <v>85266287.170000002</v>
      </c>
    </row>
    <row r="106" spans="2:21">
      <c r="B106" s="121" t="s">
        <v>5157</v>
      </c>
      <c r="C106" s="122">
        <v>3188</v>
      </c>
      <c r="D106" s="105"/>
      <c r="E106" s="103"/>
      <c r="F106" s="123" t="s">
        <v>44</v>
      </c>
      <c r="G106" s="124">
        <v>3020200000000</v>
      </c>
      <c r="H106" s="125"/>
      <c r="I106" s="123" t="s">
        <v>5152</v>
      </c>
      <c r="K106" s="30">
        <v>-3305111.62</v>
      </c>
      <c r="L106" s="121" t="s">
        <v>143</v>
      </c>
      <c r="N106" s="30">
        <v>1275813.21</v>
      </c>
      <c r="P106" s="30">
        <v>0</v>
      </c>
      <c r="Q106" s="30">
        <v>-4580924.83</v>
      </c>
      <c r="R106" s="121" t="s">
        <v>143</v>
      </c>
      <c r="U106" s="48">
        <f t="shared" si="1"/>
        <v>4580924.83</v>
      </c>
    </row>
    <row r="107" spans="2:21">
      <c r="B107" s="121" t="s">
        <v>5157</v>
      </c>
      <c r="C107" s="122">
        <v>4861</v>
      </c>
      <c r="D107" s="105"/>
      <c r="E107" s="103"/>
      <c r="F107" s="123" t="s">
        <v>46</v>
      </c>
      <c r="G107" s="124">
        <v>3010101000000</v>
      </c>
      <c r="H107" s="125"/>
      <c r="I107" s="123" t="s">
        <v>5160</v>
      </c>
      <c r="K107" s="30">
        <v>504625.36</v>
      </c>
      <c r="L107" s="121" t="s">
        <v>22</v>
      </c>
      <c r="N107" s="30">
        <v>0</v>
      </c>
      <c r="P107" s="30">
        <v>264344.27</v>
      </c>
      <c r="Q107" s="30">
        <v>768969.63</v>
      </c>
      <c r="R107" s="121" t="s">
        <v>22</v>
      </c>
      <c r="U107" s="48">
        <f t="shared" si="1"/>
        <v>768969.63</v>
      </c>
    </row>
    <row r="108" spans="2:21">
      <c r="B108" s="121" t="s">
        <v>5157</v>
      </c>
      <c r="C108" s="122">
        <v>4861</v>
      </c>
      <c r="D108" s="105"/>
      <c r="E108" s="103"/>
      <c r="F108" s="123" t="s">
        <v>46</v>
      </c>
      <c r="G108" s="124">
        <v>3010103000000</v>
      </c>
      <c r="H108" s="125"/>
      <c r="I108" s="123" t="s">
        <v>5161</v>
      </c>
      <c r="K108" s="30">
        <v>1208822.6000000001</v>
      </c>
      <c r="L108" s="121" t="s">
        <v>22</v>
      </c>
      <c r="N108" s="30">
        <v>0</v>
      </c>
      <c r="P108" s="30">
        <v>626730.79</v>
      </c>
      <c r="Q108" s="30">
        <v>1835553.39</v>
      </c>
      <c r="R108" s="121" t="s">
        <v>22</v>
      </c>
      <c r="U108" s="48">
        <f t="shared" si="1"/>
        <v>1835553.39</v>
      </c>
    </row>
    <row r="109" spans="2:21">
      <c r="B109" s="121" t="s">
        <v>5157</v>
      </c>
      <c r="C109" s="122">
        <v>4861</v>
      </c>
      <c r="D109" s="105"/>
      <c r="E109" s="103"/>
      <c r="F109" s="123" t="s">
        <v>46</v>
      </c>
      <c r="G109" s="124">
        <v>3010104000000</v>
      </c>
      <c r="H109" s="125"/>
      <c r="I109" s="123" t="s">
        <v>5162</v>
      </c>
      <c r="K109" s="30">
        <v>2401.44</v>
      </c>
      <c r="L109" s="121" t="s">
        <v>22</v>
      </c>
      <c r="N109" s="30">
        <v>0</v>
      </c>
      <c r="P109" s="30">
        <v>2911.24</v>
      </c>
      <c r="Q109" s="30">
        <v>5312.68</v>
      </c>
      <c r="R109" s="121" t="s">
        <v>22</v>
      </c>
      <c r="U109" s="48">
        <f t="shared" si="1"/>
        <v>5312.68</v>
      </c>
    </row>
    <row r="110" spans="2:21">
      <c r="B110" s="121" t="s">
        <v>5157</v>
      </c>
      <c r="C110" s="122">
        <v>3349</v>
      </c>
      <c r="D110" s="105"/>
      <c r="E110" s="103"/>
      <c r="F110" s="123" t="s">
        <v>47</v>
      </c>
      <c r="G110" s="124">
        <v>3010101000000</v>
      </c>
      <c r="H110" s="125"/>
      <c r="I110" s="123" t="s">
        <v>5160</v>
      </c>
      <c r="K110" s="30">
        <v>2695593.83</v>
      </c>
      <c r="L110" s="121" t="s">
        <v>22</v>
      </c>
      <c r="N110" s="30">
        <v>263.10000000000002</v>
      </c>
      <c r="P110" s="30">
        <v>1391752.24</v>
      </c>
      <c r="Q110" s="30">
        <v>4087082.97</v>
      </c>
      <c r="R110" s="121" t="s">
        <v>22</v>
      </c>
      <c r="U110" s="48">
        <f t="shared" si="1"/>
        <v>4087082.97</v>
      </c>
    </row>
    <row r="111" spans="2:21">
      <c r="B111" s="121" t="s">
        <v>5157</v>
      </c>
      <c r="C111" s="122">
        <v>3349</v>
      </c>
      <c r="D111" s="105"/>
      <c r="E111" s="103"/>
      <c r="F111" s="123" t="s">
        <v>47</v>
      </c>
      <c r="G111" s="124">
        <v>3010103000000</v>
      </c>
      <c r="H111" s="125"/>
      <c r="I111" s="123" t="s">
        <v>5161</v>
      </c>
      <c r="K111" s="30">
        <v>5054659.07</v>
      </c>
      <c r="L111" s="121" t="s">
        <v>22</v>
      </c>
      <c r="N111" s="30">
        <v>576.20000000000005</v>
      </c>
      <c r="P111" s="30">
        <v>5868711.3600000003</v>
      </c>
      <c r="Q111" s="30">
        <v>10922794.23</v>
      </c>
      <c r="R111" s="121" t="s">
        <v>22</v>
      </c>
      <c r="U111" s="48">
        <f t="shared" si="1"/>
        <v>10922794.23</v>
      </c>
    </row>
    <row r="112" spans="2:21">
      <c r="B112" s="121" t="s">
        <v>5157</v>
      </c>
      <c r="C112" s="122">
        <v>3349</v>
      </c>
      <c r="D112" s="105"/>
      <c r="E112" s="103"/>
      <c r="F112" s="123" t="s">
        <v>47</v>
      </c>
      <c r="G112" s="124">
        <v>3010104000000</v>
      </c>
      <c r="H112" s="125"/>
      <c r="I112" s="123" t="s">
        <v>5162</v>
      </c>
      <c r="K112" s="30">
        <v>98229.71</v>
      </c>
      <c r="L112" s="121" t="s">
        <v>22</v>
      </c>
      <c r="N112" s="30">
        <v>765.07</v>
      </c>
      <c r="P112" s="30">
        <v>68241.649999999994</v>
      </c>
      <c r="Q112" s="30">
        <v>165706.29</v>
      </c>
      <c r="R112" s="121" t="s">
        <v>22</v>
      </c>
      <c r="U112" s="48">
        <f t="shared" si="1"/>
        <v>165706.29</v>
      </c>
    </row>
    <row r="113" spans="2:21">
      <c r="B113" s="121" t="s">
        <v>5157</v>
      </c>
      <c r="C113" s="122">
        <v>3349</v>
      </c>
      <c r="D113" s="105"/>
      <c r="E113" s="103"/>
      <c r="F113" s="123" t="s">
        <v>47</v>
      </c>
      <c r="G113" s="124">
        <v>3010105000000</v>
      </c>
      <c r="H113" s="125"/>
      <c r="I113" s="123" t="s">
        <v>5163</v>
      </c>
      <c r="K113" s="30">
        <v>237600</v>
      </c>
      <c r="L113" s="121" t="s">
        <v>22</v>
      </c>
      <c r="N113" s="30">
        <v>0</v>
      </c>
      <c r="P113" s="30">
        <v>201800</v>
      </c>
      <c r="Q113" s="30">
        <v>439400</v>
      </c>
      <c r="R113" s="121" t="s">
        <v>22</v>
      </c>
      <c r="U113" s="48">
        <f t="shared" si="1"/>
        <v>439400</v>
      </c>
    </row>
    <row r="114" spans="2:21">
      <c r="B114" s="121" t="s">
        <v>5157</v>
      </c>
      <c r="C114" s="122">
        <v>3349</v>
      </c>
      <c r="D114" s="105"/>
      <c r="E114" s="103"/>
      <c r="F114" s="123" t="s">
        <v>47</v>
      </c>
      <c r="G114" s="124">
        <v>3020100000000</v>
      </c>
      <c r="H114" s="125"/>
      <c r="I114" s="123" t="s">
        <v>5151</v>
      </c>
      <c r="K114" s="30">
        <v>-569914.92000000004</v>
      </c>
      <c r="L114" s="121" t="s">
        <v>143</v>
      </c>
      <c r="N114" s="30">
        <v>107116.72</v>
      </c>
      <c r="P114" s="30">
        <v>0</v>
      </c>
      <c r="Q114" s="30">
        <v>-677031.64</v>
      </c>
      <c r="R114" s="121" t="s">
        <v>143</v>
      </c>
      <c r="U114" s="48">
        <f t="shared" si="1"/>
        <v>677031.64</v>
      </c>
    </row>
    <row r="115" spans="2:21">
      <c r="B115" s="121" t="s">
        <v>5157</v>
      </c>
      <c r="C115" s="122">
        <v>3349</v>
      </c>
      <c r="D115" s="105"/>
      <c r="E115" s="103"/>
      <c r="F115" s="123" t="s">
        <v>47</v>
      </c>
      <c r="G115" s="124">
        <v>3020200000000</v>
      </c>
      <c r="H115" s="125"/>
      <c r="I115" s="123" t="s">
        <v>5152</v>
      </c>
      <c r="K115" s="30">
        <v>-3302.91</v>
      </c>
      <c r="L115" s="121" t="s">
        <v>143</v>
      </c>
      <c r="N115" s="30">
        <v>4098.6899999999996</v>
      </c>
      <c r="P115" s="30">
        <v>0</v>
      </c>
      <c r="Q115" s="30">
        <v>-7401.6</v>
      </c>
      <c r="R115" s="121" t="s">
        <v>143</v>
      </c>
      <c r="U115" s="48">
        <f t="shared" si="1"/>
        <v>7401.6</v>
      </c>
    </row>
    <row r="116" spans="2:21">
      <c r="B116" s="121" t="s">
        <v>5157</v>
      </c>
      <c r="C116" s="122">
        <v>2169</v>
      </c>
      <c r="D116" s="105"/>
      <c r="E116" s="103"/>
      <c r="F116" s="123" t="s">
        <v>48</v>
      </c>
      <c r="G116" s="124">
        <v>3010101000000</v>
      </c>
      <c r="H116" s="125"/>
      <c r="I116" s="123" t="s">
        <v>5160</v>
      </c>
      <c r="K116" s="30">
        <v>2236494.1800000002</v>
      </c>
      <c r="L116" s="121" t="s">
        <v>22</v>
      </c>
      <c r="N116" s="30">
        <v>0</v>
      </c>
      <c r="P116" s="30">
        <v>816321.3</v>
      </c>
      <c r="Q116" s="30">
        <v>3052815.48</v>
      </c>
      <c r="R116" s="121" t="s">
        <v>22</v>
      </c>
      <c r="U116" s="48">
        <f t="shared" si="1"/>
        <v>3052815.48</v>
      </c>
    </row>
    <row r="117" spans="2:21">
      <c r="B117" s="121" t="s">
        <v>5157</v>
      </c>
      <c r="C117" s="122">
        <v>2169</v>
      </c>
      <c r="D117" s="105"/>
      <c r="E117" s="103"/>
      <c r="F117" s="123" t="s">
        <v>48</v>
      </c>
      <c r="G117" s="124">
        <v>3010103000000</v>
      </c>
      <c r="H117" s="125"/>
      <c r="I117" s="123" t="s">
        <v>5161</v>
      </c>
      <c r="K117" s="30">
        <v>1484010.5</v>
      </c>
      <c r="L117" s="121" t="s">
        <v>22</v>
      </c>
      <c r="N117" s="30">
        <v>0</v>
      </c>
      <c r="P117" s="30">
        <v>749348.62</v>
      </c>
      <c r="Q117" s="30">
        <v>2233359.12</v>
      </c>
      <c r="R117" s="121" t="s">
        <v>22</v>
      </c>
      <c r="U117" s="48">
        <f t="shared" si="1"/>
        <v>2233359.12</v>
      </c>
    </row>
    <row r="118" spans="2:21">
      <c r="B118" s="121" t="s">
        <v>5157</v>
      </c>
      <c r="C118" s="122">
        <v>2169</v>
      </c>
      <c r="D118" s="105"/>
      <c r="E118" s="103"/>
      <c r="F118" s="123" t="s">
        <v>48</v>
      </c>
      <c r="G118" s="124">
        <v>3010104000000</v>
      </c>
      <c r="H118" s="125"/>
      <c r="I118" s="123" t="s">
        <v>5162</v>
      </c>
      <c r="K118" s="30">
        <v>190737.2</v>
      </c>
      <c r="L118" s="121" t="s">
        <v>22</v>
      </c>
      <c r="N118" s="30">
        <v>0</v>
      </c>
      <c r="P118" s="30">
        <v>59300.93</v>
      </c>
      <c r="Q118" s="30">
        <v>250038.13</v>
      </c>
      <c r="R118" s="121" t="s">
        <v>22</v>
      </c>
      <c r="U118" s="48">
        <f t="shared" si="1"/>
        <v>250038.13</v>
      </c>
    </row>
    <row r="119" spans="2:21">
      <c r="B119" s="121" t="s">
        <v>5157</v>
      </c>
      <c r="C119" s="122">
        <v>2169</v>
      </c>
      <c r="D119" s="105"/>
      <c r="E119" s="103"/>
      <c r="F119" s="123" t="s">
        <v>48</v>
      </c>
      <c r="G119" s="124">
        <v>3020100000000</v>
      </c>
      <c r="H119" s="125"/>
      <c r="I119" s="123" t="s">
        <v>5151</v>
      </c>
      <c r="K119" s="30">
        <v>-21036934.850000001</v>
      </c>
      <c r="L119" s="121" t="s">
        <v>143</v>
      </c>
      <c r="N119" s="30">
        <v>10342975.98</v>
      </c>
      <c r="P119" s="30">
        <v>334.54</v>
      </c>
      <c r="Q119" s="30">
        <v>-31379576.289999999</v>
      </c>
      <c r="R119" s="121" t="s">
        <v>143</v>
      </c>
      <c r="U119" s="48">
        <f t="shared" si="1"/>
        <v>31379576.289999999</v>
      </c>
    </row>
    <row r="120" spans="2:21">
      <c r="B120" s="121" t="s">
        <v>5157</v>
      </c>
      <c r="C120" s="122">
        <v>2169</v>
      </c>
      <c r="D120" s="105"/>
      <c r="E120" s="103"/>
      <c r="F120" s="123" t="s">
        <v>48</v>
      </c>
      <c r="G120" s="124">
        <v>3020200000000</v>
      </c>
      <c r="H120" s="125"/>
      <c r="I120" s="123" t="s">
        <v>5152</v>
      </c>
      <c r="K120" s="30">
        <v>0</v>
      </c>
      <c r="L120" s="121" t="s">
        <v>143</v>
      </c>
      <c r="N120" s="30">
        <v>17185.29</v>
      </c>
      <c r="P120" s="30">
        <v>0</v>
      </c>
      <c r="Q120" s="30">
        <v>-17185.29</v>
      </c>
      <c r="R120" s="121" t="s">
        <v>143</v>
      </c>
      <c r="U120" s="48">
        <f t="shared" si="1"/>
        <v>17185.29</v>
      </c>
    </row>
    <row r="121" spans="2:21">
      <c r="B121" s="121" t="s">
        <v>5157</v>
      </c>
      <c r="C121" s="122">
        <v>1105</v>
      </c>
      <c r="D121" s="105"/>
      <c r="E121" s="103"/>
      <c r="F121" s="123" t="s">
        <v>49</v>
      </c>
      <c r="G121" s="124">
        <v>3010101000000</v>
      </c>
      <c r="H121" s="125"/>
      <c r="I121" s="123" t="s">
        <v>5160</v>
      </c>
      <c r="K121" s="30">
        <v>1606581.52</v>
      </c>
      <c r="L121" s="121" t="s">
        <v>22</v>
      </c>
      <c r="N121" s="30">
        <v>25442.81</v>
      </c>
      <c r="P121" s="30">
        <v>807607.25</v>
      </c>
      <c r="Q121" s="30">
        <v>2388745.96</v>
      </c>
      <c r="R121" s="121" t="s">
        <v>22</v>
      </c>
      <c r="U121" s="48">
        <f t="shared" si="1"/>
        <v>2388745.96</v>
      </c>
    </row>
    <row r="122" spans="2:21">
      <c r="B122" s="121" t="s">
        <v>5157</v>
      </c>
      <c r="C122" s="122">
        <v>1105</v>
      </c>
      <c r="D122" s="105"/>
      <c r="E122" s="103"/>
      <c r="F122" s="123" t="s">
        <v>49</v>
      </c>
      <c r="G122" s="124">
        <v>3010103000000</v>
      </c>
      <c r="H122" s="125"/>
      <c r="I122" s="123" t="s">
        <v>5161</v>
      </c>
      <c r="K122" s="30">
        <v>3192586</v>
      </c>
      <c r="L122" s="121" t="s">
        <v>22</v>
      </c>
      <c r="N122" s="30">
        <v>34887.550000000003</v>
      </c>
      <c r="P122" s="30">
        <v>1625480.7</v>
      </c>
      <c r="Q122" s="30">
        <v>4783179.1500000004</v>
      </c>
      <c r="R122" s="121" t="s">
        <v>22</v>
      </c>
      <c r="U122" s="48">
        <f t="shared" si="1"/>
        <v>4783179.1500000004</v>
      </c>
    </row>
    <row r="123" spans="2:21">
      <c r="B123" s="121" t="s">
        <v>5157</v>
      </c>
      <c r="C123" s="122">
        <v>1105</v>
      </c>
      <c r="D123" s="105"/>
      <c r="E123" s="103"/>
      <c r="F123" s="123" t="s">
        <v>49</v>
      </c>
      <c r="G123" s="124">
        <v>3010104000000</v>
      </c>
      <c r="H123" s="125"/>
      <c r="I123" s="123" t="s">
        <v>5162</v>
      </c>
      <c r="K123" s="30">
        <v>165577.18</v>
      </c>
      <c r="L123" s="121" t="s">
        <v>22</v>
      </c>
      <c r="N123" s="30">
        <v>0</v>
      </c>
      <c r="P123" s="30">
        <v>65412.800000000003</v>
      </c>
      <c r="Q123" s="30">
        <v>230989.98</v>
      </c>
      <c r="R123" s="121" t="s">
        <v>22</v>
      </c>
      <c r="U123" s="48">
        <f t="shared" si="1"/>
        <v>230989.98</v>
      </c>
    </row>
    <row r="124" spans="2:21">
      <c r="B124" s="121" t="s">
        <v>5157</v>
      </c>
      <c r="C124" s="122">
        <v>1105</v>
      </c>
      <c r="D124" s="105"/>
      <c r="E124" s="103"/>
      <c r="F124" s="123" t="s">
        <v>49</v>
      </c>
      <c r="G124" s="124">
        <v>3020100000000</v>
      </c>
      <c r="H124" s="125"/>
      <c r="I124" s="123" t="s">
        <v>5151</v>
      </c>
      <c r="K124" s="30">
        <v>-54309313.630000003</v>
      </c>
      <c r="L124" s="121" t="s">
        <v>143</v>
      </c>
      <c r="N124" s="30">
        <v>31682678.02</v>
      </c>
      <c r="P124" s="30">
        <v>4291038.4000000004</v>
      </c>
      <c r="Q124" s="30">
        <v>-81700953.25</v>
      </c>
      <c r="R124" s="121" t="s">
        <v>143</v>
      </c>
      <c r="U124" s="48">
        <f t="shared" si="1"/>
        <v>81700953.25</v>
      </c>
    </row>
    <row r="125" spans="2:21">
      <c r="B125" s="121" t="s">
        <v>5157</v>
      </c>
      <c r="C125" s="122">
        <v>1105</v>
      </c>
      <c r="D125" s="105"/>
      <c r="E125" s="103"/>
      <c r="F125" s="123" t="s">
        <v>49</v>
      </c>
      <c r="G125" s="124">
        <v>3020200000000</v>
      </c>
      <c r="H125" s="125"/>
      <c r="I125" s="123" t="s">
        <v>5152</v>
      </c>
      <c r="K125" s="30">
        <v>-132436</v>
      </c>
      <c r="L125" s="121" t="s">
        <v>143</v>
      </c>
      <c r="N125" s="30">
        <v>332411.7</v>
      </c>
      <c r="P125" s="30">
        <v>0</v>
      </c>
      <c r="Q125" s="30">
        <v>-464847.7</v>
      </c>
      <c r="R125" s="121" t="s">
        <v>143</v>
      </c>
      <c r="U125" s="48">
        <f t="shared" si="1"/>
        <v>464847.7</v>
      </c>
    </row>
    <row r="126" spans="2:21">
      <c r="B126" s="121" t="s">
        <v>5157</v>
      </c>
      <c r="C126" s="122">
        <v>3602</v>
      </c>
      <c r="D126" s="105"/>
      <c r="E126" s="103"/>
      <c r="F126" s="123" t="s">
        <v>50</v>
      </c>
      <c r="G126" s="124">
        <v>3010101000000</v>
      </c>
      <c r="H126" s="125"/>
      <c r="I126" s="123" t="s">
        <v>5160</v>
      </c>
      <c r="K126" s="30">
        <v>5413013.8600000003</v>
      </c>
      <c r="L126" s="121" t="s">
        <v>22</v>
      </c>
      <c r="N126" s="30">
        <v>0</v>
      </c>
      <c r="P126" s="30">
        <v>2623420.2200000002</v>
      </c>
      <c r="Q126" s="30">
        <v>8036434.0800000001</v>
      </c>
      <c r="R126" s="121" t="s">
        <v>22</v>
      </c>
      <c r="U126" s="48">
        <f t="shared" si="1"/>
        <v>8036434.0800000001</v>
      </c>
    </row>
    <row r="127" spans="2:21">
      <c r="B127" s="121" t="s">
        <v>5157</v>
      </c>
      <c r="C127" s="122">
        <v>3602</v>
      </c>
      <c r="D127" s="105"/>
      <c r="E127" s="103"/>
      <c r="F127" s="123" t="s">
        <v>50</v>
      </c>
      <c r="G127" s="124">
        <v>3010103000000</v>
      </c>
      <c r="H127" s="125"/>
      <c r="I127" s="123" t="s">
        <v>5161</v>
      </c>
      <c r="K127" s="30">
        <v>6234592.3700000001</v>
      </c>
      <c r="L127" s="121" t="s">
        <v>22</v>
      </c>
      <c r="N127" s="30">
        <v>0</v>
      </c>
      <c r="P127" s="30">
        <v>3069548.3</v>
      </c>
      <c r="Q127" s="30">
        <v>9304140.6699999999</v>
      </c>
      <c r="R127" s="121" t="s">
        <v>22</v>
      </c>
      <c r="U127" s="48">
        <f t="shared" si="1"/>
        <v>9304140.6699999999</v>
      </c>
    </row>
    <row r="128" spans="2:21">
      <c r="B128" s="121" t="s">
        <v>5157</v>
      </c>
      <c r="C128" s="122">
        <v>3602</v>
      </c>
      <c r="D128" s="105"/>
      <c r="E128" s="103"/>
      <c r="F128" s="123" t="s">
        <v>50</v>
      </c>
      <c r="G128" s="124">
        <v>3010104000000</v>
      </c>
      <c r="H128" s="125"/>
      <c r="I128" s="123" t="s">
        <v>5162</v>
      </c>
      <c r="K128" s="30">
        <v>946884.7</v>
      </c>
      <c r="L128" s="121" t="s">
        <v>22</v>
      </c>
      <c r="N128" s="30">
        <v>0</v>
      </c>
      <c r="P128" s="30">
        <v>381990.56</v>
      </c>
      <c r="Q128" s="30">
        <v>1328875.26</v>
      </c>
      <c r="R128" s="121" t="s">
        <v>22</v>
      </c>
      <c r="U128" s="48">
        <f t="shared" si="1"/>
        <v>1328875.26</v>
      </c>
    </row>
    <row r="129" spans="2:21">
      <c r="B129" s="121" t="s">
        <v>5157</v>
      </c>
      <c r="C129" s="122">
        <v>3602</v>
      </c>
      <c r="D129" s="105"/>
      <c r="E129" s="103"/>
      <c r="F129" s="123" t="s">
        <v>50</v>
      </c>
      <c r="G129" s="124">
        <v>3010105000000</v>
      </c>
      <c r="H129" s="125"/>
      <c r="I129" s="123" t="s">
        <v>5163</v>
      </c>
      <c r="K129" s="30">
        <v>29884.93</v>
      </c>
      <c r="L129" s="121" t="s">
        <v>22</v>
      </c>
      <c r="N129" s="30">
        <v>0</v>
      </c>
      <c r="P129" s="30">
        <v>6293.88</v>
      </c>
      <c r="Q129" s="30">
        <v>36178.81</v>
      </c>
      <c r="R129" s="121" t="s">
        <v>22</v>
      </c>
      <c r="U129" s="48">
        <f t="shared" si="1"/>
        <v>36178.81</v>
      </c>
    </row>
    <row r="130" spans="2:21">
      <c r="B130" s="121" t="s">
        <v>5157</v>
      </c>
      <c r="C130" s="122">
        <v>3602</v>
      </c>
      <c r="D130" s="105"/>
      <c r="E130" s="103"/>
      <c r="F130" s="123" t="s">
        <v>50</v>
      </c>
      <c r="G130" s="124">
        <v>3020100000000</v>
      </c>
      <c r="H130" s="125"/>
      <c r="I130" s="123" t="s">
        <v>5151</v>
      </c>
      <c r="K130" s="30">
        <v>-36161603.859999999</v>
      </c>
      <c r="L130" s="121" t="s">
        <v>143</v>
      </c>
      <c r="N130" s="30">
        <v>17966652.420000002</v>
      </c>
      <c r="P130" s="30">
        <v>11569.21</v>
      </c>
      <c r="Q130" s="30">
        <v>-54116687.07</v>
      </c>
      <c r="R130" s="121" t="s">
        <v>143</v>
      </c>
      <c r="U130" s="48">
        <f t="shared" si="1"/>
        <v>54116687.07</v>
      </c>
    </row>
    <row r="131" spans="2:21">
      <c r="B131" s="121" t="s">
        <v>5157</v>
      </c>
      <c r="C131" s="122">
        <v>3602</v>
      </c>
      <c r="D131" s="105"/>
      <c r="E131" s="103"/>
      <c r="F131" s="123" t="s">
        <v>50</v>
      </c>
      <c r="G131" s="124">
        <v>3020200000000</v>
      </c>
      <c r="H131" s="125"/>
      <c r="I131" s="123" t="s">
        <v>5152</v>
      </c>
      <c r="K131" s="30">
        <v>-1081551.8600000001</v>
      </c>
      <c r="L131" s="121" t="s">
        <v>143</v>
      </c>
      <c r="N131" s="30">
        <v>12889.6</v>
      </c>
      <c r="P131" s="30">
        <v>0</v>
      </c>
      <c r="Q131" s="30">
        <v>-1094441.46</v>
      </c>
      <c r="R131" s="121" t="s">
        <v>143</v>
      </c>
      <c r="U131" s="48">
        <f t="shared" si="1"/>
        <v>1094441.46</v>
      </c>
    </row>
    <row r="132" spans="2:21">
      <c r="B132" s="121" t="s">
        <v>5157</v>
      </c>
      <c r="C132" s="122">
        <v>3861</v>
      </c>
      <c r="D132" s="105"/>
      <c r="E132" s="103"/>
      <c r="F132" s="123" t="s">
        <v>51</v>
      </c>
      <c r="G132" s="124">
        <v>3010101000000</v>
      </c>
      <c r="H132" s="125"/>
      <c r="I132" s="123" t="s">
        <v>5160</v>
      </c>
      <c r="K132" s="30">
        <v>2128933.15</v>
      </c>
      <c r="L132" s="121" t="s">
        <v>22</v>
      </c>
      <c r="N132" s="30">
        <v>0</v>
      </c>
      <c r="P132" s="30">
        <v>1030380.31</v>
      </c>
      <c r="Q132" s="30">
        <v>3159313.46</v>
      </c>
      <c r="R132" s="121" t="s">
        <v>22</v>
      </c>
      <c r="U132" s="48">
        <f t="shared" si="1"/>
        <v>3159313.46</v>
      </c>
    </row>
    <row r="133" spans="2:21">
      <c r="B133" s="121" t="s">
        <v>5157</v>
      </c>
      <c r="C133" s="122">
        <v>3861</v>
      </c>
      <c r="D133" s="105"/>
      <c r="E133" s="103"/>
      <c r="F133" s="123" t="s">
        <v>51</v>
      </c>
      <c r="G133" s="124">
        <v>3010103000000</v>
      </c>
      <c r="H133" s="125"/>
      <c r="I133" s="123" t="s">
        <v>5161</v>
      </c>
      <c r="K133" s="30">
        <v>2080792.38</v>
      </c>
      <c r="L133" s="121" t="s">
        <v>22</v>
      </c>
      <c r="N133" s="30">
        <v>0</v>
      </c>
      <c r="P133" s="30">
        <v>1050251.28</v>
      </c>
      <c r="Q133" s="30">
        <v>3131043.66</v>
      </c>
      <c r="R133" s="121" t="s">
        <v>22</v>
      </c>
      <c r="U133" s="48">
        <f t="shared" si="1"/>
        <v>3131043.66</v>
      </c>
    </row>
    <row r="134" spans="2:21">
      <c r="B134" s="121" t="s">
        <v>5157</v>
      </c>
      <c r="C134" s="122">
        <v>3861</v>
      </c>
      <c r="D134" s="105"/>
      <c r="E134" s="103"/>
      <c r="F134" s="123" t="s">
        <v>51</v>
      </c>
      <c r="G134" s="124">
        <v>3010104000000</v>
      </c>
      <c r="H134" s="125"/>
      <c r="I134" s="123" t="s">
        <v>5162</v>
      </c>
      <c r="K134" s="30">
        <v>246108.72</v>
      </c>
      <c r="L134" s="121" t="s">
        <v>22</v>
      </c>
      <c r="N134" s="30">
        <v>0</v>
      </c>
      <c r="P134" s="30">
        <v>138871.62</v>
      </c>
      <c r="Q134" s="30">
        <v>384980.34</v>
      </c>
      <c r="R134" s="121" t="s">
        <v>22</v>
      </c>
      <c r="U134" s="48">
        <f t="shared" si="1"/>
        <v>384980.34</v>
      </c>
    </row>
    <row r="135" spans="2:21">
      <c r="B135" s="121" t="s">
        <v>5157</v>
      </c>
      <c r="C135" s="122">
        <v>3861</v>
      </c>
      <c r="D135" s="105"/>
      <c r="E135" s="103"/>
      <c r="F135" s="123" t="s">
        <v>51</v>
      </c>
      <c r="G135" s="124">
        <v>3010105000000</v>
      </c>
      <c r="H135" s="125"/>
      <c r="I135" s="123" t="s">
        <v>5163</v>
      </c>
      <c r="K135" s="30">
        <v>0</v>
      </c>
      <c r="L135" s="121" t="s">
        <v>22</v>
      </c>
      <c r="N135" s="30">
        <v>0</v>
      </c>
      <c r="P135" s="30">
        <v>45000</v>
      </c>
      <c r="Q135" s="30">
        <v>45000</v>
      </c>
      <c r="R135" s="121" t="s">
        <v>22</v>
      </c>
      <c r="U135" s="48">
        <f t="shared" si="1"/>
        <v>45000</v>
      </c>
    </row>
    <row r="136" spans="2:21">
      <c r="B136" s="121" t="s">
        <v>5157</v>
      </c>
      <c r="C136" s="122">
        <v>3861</v>
      </c>
      <c r="D136" s="105"/>
      <c r="E136" s="103"/>
      <c r="F136" s="123" t="s">
        <v>51</v>
      </c>
      <c r="G136" s="124">
        <v>3020100000000</v>
      </c>
      <c r="H136" s="125"/>
      <c r="I136" s="123" t="s">
        <v>5151</v>
      </c>
      <c r="K136" s="30">
        <v>-4520148.54</v>
      </c>
      <c r="L136" s="121" t="s">
        <v>143</v>
      </c>
      <c r="N136" s="30">
        <v>1681317.6</v>
      </c>
      <c r="P136" s="30">
        <v>0</v>
      </c>
      <c r="Q136" s="30">
        <v>-6201466.1399999997</v>
      </c>
      <c r="R136" s="121" t="s">
        <v>143</v>
      </c>
      <c r="U136" s="48">
        <f t="shared" si="1"/>
        <v>6201466.1399999997</v>
      </c>
    </row>
    <row r="137" spans="2:21">
      <c r="B137" s="121" t="s">
        <v>5157</v>
      </c>
      <c r="C137" s="122">
        <v>3861</v>
      </c>
      <c r="D137" s="105"/>
      <c r="E137" s="103"/>
      <c r="F137" s="123" t="s">
        <v>51</v>
      </c>
      <c r="G137" s="124">
        <v>3020200000000</v>
      </c>
      <c r="H137" s="125"/>
      <c r="I137" s="123" t="s">
        <v>5152</v>
      </c>
      <c r="K137" s="30">
        <v>-138529.66</v>
      </c>
      <c r="L137" s="121" t="s">
        <v>143</v>
      </c>
      <c r="N137" s="30">
        <v>43154.91</v>
      </c>
      <c r="P137" s="30">
        <v>0</v>
      </c>
      <c r="Q137" s="30">
        <v>-181684.57</v>
      </c>
      <c r="R137" s="121" t="s">
        <v>143</v>
      </c>
      <c r="U137" s="48">
        <f t="shared" si="1"/>
        <v>181684.57</v>
      </c>
    </row>
    <row r="138" spans="2:21">
      <c r="B138" s="121" t="s">
        <v>5157</v>
      </c>
      <c r="C138" s="122">
        <v>165</v>
      </c>
      <c r="D138" s="105"/>
      <c r="E138" s="103"/>
      <c r="F138" s="123" t="s">
        <v>52</v>
      </c>
      <c r="G138" s="124">
        <v>3010101000000</v>
      </c>
      <c r="H138" s="125"/>
      <c r="I138" s="123" t="s">
        <v>5160</v>
      </c>
      <c r="K138" s="30">
        <v>999960.45</v>
      </c>
      <c r="L138" s="121" t="s">
        <v>22</v>
      </c>
      <c r="N138" s="30">
        <v>270.68</v>
      </c>
      <c r="P138" s="30">
        <v>502150.3</v>
      </c>
      <c r="Q138" s="30">
        <v>1501840.07</v>
      </c>
      <c r="R138" s="121" t="s">
        <v>22</v>
      </c>
      <c r="U138" s="48">
        <f t="shared" si="1"/>
        <v>1501840.07</v>
      </c>
    </row>
    <row r="139" spans="2:21">
      <c r="B139" s="121" t="s">
        <v>5157</v>
      </c>
      <c r="C139" s="122">
        <v>165</v>
      </c>
      <c r="D139" s="105"/>
      <c r="E139" s="103"/>
      <c r="F139" s="123" t="s">
        <v>52</v>
      </c>
      <c r="G139" s="124">
        <v>3010103000000</v>
      </c>
      <c r="H139" s="125"/>
      <c r="I139" s="123" t="s">
        <v>5161</v>
      </c>
      <c r="K139" s="30">
        <v>2288396.19</v>
      </c>
      <c r="L139" s="121" t="s">
        <v>22</v>
      </c>
      <c r="N139" s="30">
        <v>309.14999999999998</v>
      </c>
      <c r="P139" s="30">
        <v>1213231.19</v>
      </c>
      <c r="Q139" s="30">
        <v>3501318.23</v>
      </c>
      <c r="R139" s="121" t="s">
        <v>22</v>
      </c>
      <c r="U139" s="48">
        <f t="shared" si="1"/>
        <v>3501318.23</v>
      </c>
    </row>
    <row r="140" spans="2:21">
      <c r="B140" s="121" t="s">
        <v>5157</v>
      </c>
      <c r="C140" s="122">
        <v>165</v>
      </c>
      <c r="D140" s="105"/>
      <c r="E140" s="103"/>
      <c r="F140" s="123" t="s">
        <v>52</v>
      </c>
      <c r="G140" s="124">
        <v>3010104000000</v>
      </c>
      <c r="H140" s="125"/>
      <c r="I140" s="123" t="s">
        <v>5162</v>
      </c>
      <c r="K140" s="30">
        <v>2927.63</v>
      </c>
      <c r="L140" s="121" t="s">
        <v>22</v>
      </c>
      <c r="N140" s="30">
        <v>0</v>
      </c>
      <c r="P140" s="30">
        <v>1437.32</v>
      </c>
      <c r="Q140" s="30">
        <v>4364.95</v>
      </c>
      <c r="R140" s="121" t="s">
        <v>22</v>
      </c>
      <c r="U140" s="48">
        <f t="shared" si="1"/>
        <v>4364.95</v>
      </c>
    </row>
    <row r="141" spans="2:21">
      <c r="B141" s="121" t="s">
        <v>5157</v>
      </c>
      <c r="C141" s="122">
        <v>165</v>
      </c>
      <c r="D141" s="105"/>
      <c r="E141" s="103"/>
      <c r="F141" s="123" t="s">
        <v>52</v>
      </c>
      <c r="G141" s="124">
        <v>3020100000000</v>
      </c>
      <c r="H141" s="125"/>
      <c r="I141" s="123" t="s">
        <v>5151</v>
      </c>
      <c r="K141" s="30">
        <v>-9028137.1199999992</v>
      </c>
      <c r="L141" s="121" t="s">
        <v>143</v>
      </c>
      <c r="N141" s="30">
        <v>4787628.46</v>
      </c>
      <c r="P141" s="30">
        <v>17111.47</v>
      </c>
      <c r="Q141" s="30">
        <v>-13798654.109999999</v>
      </c>
      <c r="R141" s="121" t="s">
        <v>143</v>
      </c>
      <c r="U141" s="48">
        <f t="shared" si="1"/>
        <v>13798654.109999999</v>
      </c>
    </row>
    <row r="142" spans="2:21">
      <c r="B142" s="121" t="s">
        <v>5157</v>
      </c>
      <c r="C142" s="122">
        <v>165</v>
      </c>
      <c r="D142" s="105"/>
      <c r="E142" s="103"/>
      <c r="F142" s="123" t="s">
        <v>52</v>
      </c>
      <c r="G142" s="124">
        <v>3020200000000</v>
      </c>
      <c r="H142" s="125"/>
      <c r="I142" s="123" t="s">
        <v>5152</v>
      </c>
      <c r="K142" s="30">
        <v>-187612.12</v>
      </c>
      <c r="L142" s="121" t="s">
        <v>143</v>
      </c>
      <c r="N142" s="30">
        <v>432733.15</v>
      </c>
      <c r="P142" s="30">
        <v>0</v>
      </c>
      <c r="Q142" s="30">
        <v>-620345.27</v>
      </c>
      <c r="R142" s="121" t="s">
        <v>143</v>
      </c>
      <c r="U142" s="48">
        <f t="shared" ref="U142:U205" si="2">ABS(Q142)</f>
        <v>620345.27</v>
      </c>
    </row>
    <row r="143" spans="2:21">
      <c r="B143" s="121" t="s">
        <v>5157</v>
      </c>
      <c r="C143" s="122">
        <v>4181</v>
      </c>
      <c r="D143" s="105"/>
      <c r="E143" s="103"/>
      <c r="F143" s="123" t="s">
        <v>53</v>
      </c>
      <c r="G143" s="124">
        <v>3010101000000</v>
      </c>
      <c r="H143" s="125"/>
      <c r="I143" s="123" t="s">
        <v>5160</v>
      </c>
      <c r="K143" s="30">
        <v>1112914.52</v>
      </c>
      <c r="L143" s="121" t="s">
        <v>22</v>
      </c>
      <c r="N143" s="30">
        <v>0</v>
      </c>
      <c r="P143" s="30">
        <v>578931.67000000004</v>
      </c>
      <c r="Q143" s="30">
        <v>1691846.19</v>
      </c>
      <c r="R143" s="121" t="s">
        <v>22</v>
      </c>
      <c r="U143" s="48">
        <f t="shared" si="2"/>
        <v>1691846.19</v>
      </c>
    </row>
    <row r="144" spans="2:21">
      <c r="B144" s="121" t="s">
        <v>5157</v>
      </c>
      <c r="C144" s="122">
        <v>4181</v>
      </c>
      <c r="D144" s="105"/>
      <c r="E144" s="103"/>
      <c r="F144" s="123" t="s">
        <v>53</v>
      </c>
      <c r="G144" s="124">
        <v>3010103000000</v>
      </c>
      <c r="H144" s="125"/>
      <c r="I144" s="123" t="s">
        <v>5161</v>
      </c>
      <c r="K144" s="30">
        <v>1392819.4</v>
      </c>
      <c r="L144" s="121" t="s">
        <v>22</v>
      </c>
      <c r="N144" s="30">
        <v>0</v>
      </c>
      <c r="P144" s="30">
        <v>729829.85</v>
      </c>
      <c r="Q144" s="30">
        <v>2122649.25</v>
      </c>
      <c r="R144" s="121" t="s">
        <v>22</v>
      </c>
      <c r="U144" s="48">
        <f t="shared" si="2"/>
        <v>2122649.25</v>
      </c>
    </row>
    <row r="145" spans="2:21">
      <c r="B145" s="121" t="s">
        <v>5157</v>
      </c>
      <c r="C145" s="122">
        <v>4181</v>
      </c>
      <c r="D145" s="105"/>
      <c r="E145" s="103"/>
      <c r="F145" s="123" t="s">
        <v>53</v>
      </c>
      <c r="G145" s="124">
        <v>3010104000000</v>
      </c>
      <c r="H145" s="125"/>
      <c r="I145" s="123" t="s">
        <v>5162</v>
      </c>
      <c r="K145" s="30">
        <v>527568.96</v>
      </c>
      <c r="L145" s="121" t="s">
        <v>22</v>
      </c>
      <c r="N145" s="30">
        <v>0</v>
      </c>
      <c r="P145" s="30">
        <v>249357.57</v>
      </c>
      <c r="Q145" s="30">
        <v>776926.53</v>
      </c>
      <c r="R145" s="121" t="s">
        <v>22</v>
      </c>
      <c r="U145" s="48">
        <f t="shared" si="2"/>
        <v>776926.53</v>
      </c>
    </row>
    <row r="146" spans="2:21">
      <c r="B146" s="121" t="s">
        <v>5157</v>
      </c>
      <c r="C146" s="122">
        <v>4181</v>
      </c>
      <c r="D146" s="105"/>
      <c r="E146" s="103"/>
      <c r="F146" s="123" t="s">
        <v>53</v>
      </c>
      <c r="G146" s="124">
        <v>3020100000000</v>
      </c>
      <c r="H146" s="125"/>
      <c r="I146" s="123" t="s">
        <v>5151</v>
      </c>
      <c r="K146" s="30">
        <v>-1546152.91</v>
      </c>
      <c r="L146" s="121" t="s">
        <v>143</v>
      </c>
      <c r="N146" s="30">
        <v>766169.55</v>
      </c>
      <c r="P146" s="30">
        <v>0</v>
      </c>
      <c r="Q146" s="30">
        <v>-2312322.46</v>
      </c>
      <c r="R146" s="121" t="s">
        <v>143</v>
      </c>
      <c r="U146" s="48">
        <f t="shared" si="2"/>
        <v>2312322.46</v>
      </c>
    </row>
    <row r="147" spans="2:21">
      <c r="B147" s="121" t="s">
        <v>5157</v>
      </c>
      <c r="C147" s="122">
        <v>4181</v>
      </c>
      <c r="D147" s="105"/>
      <c r="E147" s="103"/>
      <c r="F147" s="123" t="s">
        <v>53</v>
      </c>
      <c r="G147" s="124">
        <v>3020200000000</v>
      </c>
      <c r="H147" s="125"/>
      <c r="I147" s="123" t="s">
        <v>5152</v>
      </c>
      <c r="K147" s="30">
        <v>0</v>
      </c>
      <c r="L147" s="121" t="s">
        <v>143</v>
      </c>
      <c r="N147" s="30">
        <v>92656.09</v>
      </c>
      <c r="P147" s="30">
        <v>0</v>
      </c>
      <c r="Q147" s="30">
        <v>-92656.09</v>
      </c>
      <c r="R147" s="121" t="s">
        <v>143</v>
      </c>
      <c r="U147" s="48">
        <f t="shared" si="2"/>
        <v>92656.09</v>
      </c>
    </row>
    <row r="148" spans="2:21">
      <c r="B148" s="121" t="s">
        <v>5157</v>
      </c>
      <c r="C148" s="122">
        <v>1171</v>
      </c>
      <c r="D148" s="105"/>
      <c r="E148" s="103"/>
      <c r="F148" s="123" t="s">
        <v>54</v>
      </c>
      <c r="G148" s="124">
        <v>3010101000000</v>
      </c>
      <c r="H148" s="125"/>
      <c r="I148" s="123" t="s">
        <v>5160</v>
      </c>
      <c r="K148" s="30">
        <v>465040.62</v>
      </c>
      <c r="L148" s="121" t="s">
        <v>22</v>
      </c>
      <c r="N148" s="30">
        <v>0</v>
      </c>
      <c r="P148" s="30">
        <v>230305.07</v>
      </c>
      <c r="Q148" s="30">
        <v>695345.69</v>
      </c>
      <c r="R148" s="121" t="s">
        <v>22</v>
      </c>
      <c r="U148" s="48">
        <f t="shared" si="2"/>
        <v>695345.69</v>
      </c>
    </row>
    <row r="149" spans="2:21">
      <c r="B149" s="121" t="s">
        <v>5157</v>
      </c>
      <c r="C149" s="122">
        <v>1171</v>
      </c>
      <c r="D149" s="105"/>
      <c r="E149" s="103"/>
      <c r="F149" s="123" t="s">
        <v>54</v>
      </c>
      <c r="G149" s="124">
        <v>3010103000000</v>
      </c>
      <c r="H149" s="125"/>
      <c r="I149" s="123" t="s">
        <v>5161</v>
      </c>
      <c r="K149" s="30">
        <v>1653973.35</v>
      </c>
      <c r="L149" s="121" t="s">
        <v>22</v>
      </c>
      <c r="N149" s="30">
        <v>0</v>
      </c>
      <c r="P149" s="30">
        <v>820225.67</v>
      </c>
      <c r="Q149" s="30">
        <v>2474199.02</v>
      </c>
      <c r="R149" s="121" t="s">
        <v>22</v>
      </c>
      <c r="U149" s="48">
        <f t="shared" si="2"/>
        <v>2474199.02</v>
      </c>
    </row>
    <row r="150" spans="2:21">
      <c r="B150" s="121" t="s">
        <v>5157</v>
      </c>
      <c r="C150" s="122">
        <v>1171</v>
      </c>
      <c r="D150" s="105"/>
      <c r="E150" s="103"/>
      <c r="F150" s="123" t="s">
        <v>54</v>
      </c>
      <c r="G150" s="124">
        <v>3010104000000</v>
      </c>
      <c r="H150" s="125"/>
      <c r="I150" s="123" t="s">
        <v>5162</v>
      </c>
      <c r="K150" s="30">
        <v>3831.73</v>
      </c>
      <c r="L150" s="121" t="s">
        <v>22</v>
      </c>
      <c r="N150" s="30">
        <v>0</v>
      </c>
      <c r="P150" s="30">
        <v>1915.86</v>
      </c>
      <c r="Q150" s="30">
        <v>5747.59</v>
      </c>
      <c r="R150" s="121" t="s">
        <v>22</v>
      </c>
      <c r="U150" s="48">
        <f t="shared" si="2"/>
        <v>5747.59</v>
      </c>
    </row>
    <row r="151" spans="2:21">
      <c r="B151" s="121" t="s">
        <v>5157</v>
      </c>
      <c r="C151" s="122">
        <v>1171</v>
      </c>
      <c r="D151" s="105"/>
      <c r="E151" s="103"/>
      <c r="F151" s="123" t="s">
        <v>54</v>
      </c>
      <c r="G151" s="124">
        <v>3020100000000</v>
      </c>
      <c r="H151" s="125"/>
      <c r="I151" s="123" t="s">
        <v>5151</v>
      </c>
      <c r="K151" s="30">
        <v>-11946683.43</v>
      </c>
      <c r="L151" s="121" t="s">
        <v>143</v>
      </c>
      <c r="N151" s="30">
        <v>5971084.4500000002</v>
      </c>
      <c r="P151" s="30">
        <v>54</v>
      </c>
      <c r="Q151" s="30">
        <v>-17917713.879999999</v>
      </c>
      <c r="R151" s="121" t="s">
        <v>143</v>
      </c>
      <c r="U151" s="48">
        <f t="shared" si="2"/>
        <v>17917713.879999999</v>
      </c>
    </row>
    <row r="152" spans="2:21">
      <c r="B152" s="121" t="s">
        <v>5157</v>
      </c>
      <c r="C152" s="122">
        <v>1171</v>
      </c>
      <c r="D152" s="105"/>
      <c r="E152" s="103"/>
      <c r="F152" s="123" t="s">
        <v>54</v>
      </c>
      <c r="G152" s="124">
        <v>3020200000000</v>
      </c>
      <c r="H152" s="125"/>
      <c r="I152" s="123" t="s">
        <v>5152</v>
      </c>
      <c r="K152" s="30">
        <v>-911968.11</v>
      </c>
      <c r="L152" s="121" t="s">
        <v>143</v>
      </c>
      <c r="N152" s="30">
        <v>448273.21</v>
      </c>
      <c r="P152" s="30">
        <v>0</v>
      </c>
      <c r="Q152" s="30">
        <v>-1360241.32</v>
      </c>
      <c r="R152" s="121" t="s">
        <v>143</v>
      </c>
      <c r="U152" s="48">
        <f t="shared" si="2"/>
        <v>1360241.32</v>
      </c>
    </row>
    <row r="153" spans="2:21">
      <c r="B153" s="121" t="s">
        <v>5157</v>
      </c>
      <c r="C153" s="122">
        <v>182</v>
      </c>
      <c r="D153" s="105"/>
      <c r="E153" s="103"/>
      <c r="F153" s="123" t="s">
        <v>55</v>
      </c>
      <c r="G153" s="124">
        <v>3010101000000</v>
      </c>
      <c r="H153" s="125"/>
      <c r="I153" s="123" t="s">
        <v>5160</v>
      </c>
      <c r="K153" s="30">
        <v>29265341.960000001</v>
      </c>
      <c r="L153" s="121" t="s">
        <v>22</v>
      </c>
      <c r="N153" s="30">
        <v>928564.8</v>
      </c>
      <c r="P153" s="30">
        <v>15842994.890000001</v>
      </c>
      <c r="Q153" s="30">
        <v>44179772.049999997</v>
      </c>
      <c r="R153" s="121" t="s">
        <v>22</v>
      </c>
      <c r="U153" s="48">
        <f t="shared" si="2"/>
        <v>44179772.049999997</v>
      </c>
    </row>
    <row r="154" spans="2:21">
      <c r="B154" s="121" t="s">
        <v>5157</v>
      </c>
      <c r="C154" s="122">
        <v>182</v>
      </c>
      <c r="D154" s="105"/>
      <c r="E154" s="103"/>
      <c r="F154" s="123" t="s">
        <v>55</v>
      </c>
      <c r="G154" s="124">
        <v>3010103000000</v>
      </c>
      <c r="H154" s="125"/>
      <c r="I154" s="123" t="s">
        <v>5161</v>
      </c>
      <c r="K154" s="30">
        <v>29394215.68</v>
      </c>
      <c r="L154" s="121" t="s">
        <v>22</v>
      </c>
      <c r="N154" s="30">
        <v>931064.8</v>
      </c>
      <c r="P154" s="30">
        <v>15935397.48</v>
      </c>
      <c r="Q154" s="30">
        <v>44398548.359999999</v>
      </c>
      <c r="R154" s="121" t="s">
        <v>22</v>
      </c>
      <c r="U154" s="48">
        <f t="shared" si="2"/>
        <v>44398548.359999999</v>
      </c>
    </row>
    <row r="155" spans="2:21">
      <c r="B155" s="121" t="s">
        <v>5157</v>
      </c>
      <c r="C155" s="122">
        <v>182</v>
      </c>
      <c r="D155" s="105"/>
      <c r="E155" s="103"/>
      <c r="F155" s="123" t="s">
        <v>55</v>
      </c>
      <c r="G155" s="124">
        <v>3010104000000</v>
      </c>
      <c r="H155" s="125"/>
      <c r="I155" s="123" t="s">
        <v>5162</v>
      </c>
      <c r="K155" s="30">
        <v>62232.17</v>
      </c>
      <c r="L155" s="121" t="s">
        <v>22</v>
      </c>
      <c r="N155" s="30">
        <v>7396.64</v>
      </c>
      <c r="P155" s="30">
        <v>34864.26</v>
      </c>
      <c r="Q155" s="30">
        <v>89699.79</v>
      </c>
      <c r="R155" s="121" t="s">
        <v>22</v>
      </c>
      <c r="U155" s="48">
        <f t="shared" si="2"/>
        <v>89699.79</v>
      </c>
    </row>
    <row r="156" spans="2:21">
      <c r="B156" s="121" t="s">
        <v>5157</v>
      </c>
      <c r="C156" s="122">
        <v>182</v>
      </c>
      <c r="D156" s="105"/>
      <c r="E156" s="103"/>
      <c r="F156" s="123" t="s">
        <v>55</v>
      </c>
      <c r="G156" s="124">
        <v>3020100000000</v>
      </c>
      <c r="H156" s="125"/>
      <c r="I156" s="123" t="s">
        <v>5151</v>
      </c>
      <c r="K156" s="30">
        <v>-91468461.430000007</v>
      </c>
      <c r="L156" s="121" t="s">
        <v>143</v>
      </c>
      <c r="N156" s="30">
        <v>45635145.649999999</v>
      </c>
      <c r="P156" s="30">
        <v>73842.720000000001</v>
      </c>
      <c r="Q156" s="30">
        <v>-137029764.36000001</v>
      </c>
      <c r="R156" s="121" t="s">
        <v>143</v>
      </c>
      <c r="U156" s="48">
        <f t="shared" si="2"/>
        <v>137029764.36000001</v>
      </c>
    </row>
    <row r="157" spans="2:21">
      <c r="B157" s="121" t="s">
        <v>5157</v>
      </c>
      <c r="C157" s="122">
        <v>182</v>
      </c>
      <c r="D157" s="105"/>
      <c r="E157" s="103"/>
      <c r="F157" s="123" t="s">
        <v>55</v>
      </c>
      <c r="G157" s="124">
        <v>3020200000000</v>
      </c>
      <c r="H157" s="125"/>
      <c r="I157" s="123" t="s">
        <v>5152</v>
      </c>
      <c r="K157" s="30">
        <v>-1866625.04</v>
      </c>
      <c r="L157" s="121" t="s">
        <v>143</v>
      </c>
      <c r="N157" s="30">
        <v>292866.76</v>
      </c>
      <c r="P157" s="30">
        <v>0</v>
      </c>
      <c r="Q157" s="30">
        <v>-2159491.7999999998</v>
      </c>
      <c r="R157" s="121" t="s">
        <v>143</v>
      </c>
      <c r="U157" s="48">
        <f t="shared" si="2"/>
        <v>2159491.7999999998</v>
      </c>
    </row>
    <row r="158" spans="2:21">
      <c r="B158" s="121" t="s">
        <v>5157</v>
      </c>
      <c r="C158" s="122">
        <v>1184</v>
      </c>
      <c r="D158" s="105"/>
      <c r="E158" s="103"/>
      <c r="F158" s="123" t="s">
        <v>56</v>
      </c>
      <c r="G158" s="124">
        <v>3010101000000</v>
      </c>
      <c r="H158" s="125"/>
      <c r="I158" s="123" t="s">
        <v>5160</v>
      </c>
      <c r="K158" s="30">
        <v>247865.69</v>
      </c>
      <c r="L158" s="121" t="s">
        <v>22</v>
      </c>
      <c r="N158" s="30">
        <v>0</v>
      </c>
      <c r="P158" s="30">
        <v>116335.98</v>
      </c>
      <c r="Q158" s="30">
        <v>364201.67</v>
      </c>
      <c r="R158" s="121" t="s">
        <v>22</v>
      </c>
      <c r="U158" s="48">
        <f t="shared" si="2"/>
        <v>364201.67</v>
      </c>
    </row>
    <row r="159" spans="2:21">
      <c r="B159" s="121" t="s">
        <v>5157</v>
      </c>
      <c r="C159" s="122">
        <v>1184</v>
      </c>
      <c r="D159" s="105"/>
      <c r="E159" s="103"/>
      <c r="F159" s="123" t="s">
        <v>56</v>
      </c>
      <c r="G159" s="124">
        <v>3010103000000</v>
      </c>
      <c r="H159" s="125"/>
      <c r="I159" s="123" t="s">
        <v>5161</v>
      </c>
      <c r="K159" s="30">
        <v>1335584.05</v>
      </c>
      <c r="L159" s="121" t="s">
        <v>22</v>
      </c>
      <c r="N159" s="30">
        <v>18823.060000000001</v>
      </c>
      <c r="P159" s="30">
        <v>605300.11</v>
      </c>
      <c r="Q159" s="30">
        <v>1922061.1</v>
      </c>
      <c r="R159" s="121" t="s">
        <v>22</v>
      </c>
      <c r="U159" s="48">
        <f t="shared" si="2"/>
        <v>1922061.1</v>
      </c>
    </row>
    <row r="160" spans="2:21">
      <c r="B160" s="121" t="s">
        <v>5157</v>
      </c>
      <c r="C160" s="122">
        <v>1184</v>
      </c>
      <c r="D160" s="105"/>
      <c r="E160" s="103"/>
      <c r="F160" s="123" t="s">
        <v>56</v>
      </c>
      <c r="G160" s="124">
        <v>3010104000000</v>
      </c>
      <c r="H160" s="125"/>
      <c r="I160" s="123" t="s">
        <v>5162</v>
      </c>
      <c r="K160" s="30">
        <v>577403.69999999995</v>
      </c>
      <c r="L160" s="121" t="s">
        <v>22</v>
      </c>
      <c r="N160" s="30">
        <v>36.56</v>
      </c>
      <c r="P160" s="30">
        <v>192646.36</v>
      </c>
      <c r="Q160" s="30">
        <v>770013.5</v>
      </c>
      <c r="R160" s="121" t="s">
        <v>22</v>
      </c>
      <c r="U160" s="48">
        <f t="shared" si="2"/>
        <v>770013.5</v>
      </c>
    </row>
    <row r="161" spans="2:21">
      <c r="B161" s="121" t="s">
        <v>5157</v>
      </c>
      <c r="C161" s="122">
        <v>1184</v>
      </c>
      <c r="D161" s="105"/>
      <c r="E161" s="103"/>
      <c r="F161" s="123" t="s">
        <v>56</v>
      </c>
      <c r="G161" s="124">
        <v>3020100000000</v>
      </c>
      <c r="H161" s="125"/>
      <c r="I161" s="123" t="s">
        <v>5151</v>
      </c>
      <c r="K161" s="30">
        <v>-2579827</v>
      </c>
      <c r="L161" s="121" t="s">
        <v>143</v>
      </c>
      <c r="N161" s="30">
        <v>1331881.44</v>
      </c>
      <c r="P161" s="30">
        <v>851.9</v>
      </c>
      <c r="Q161" s="30">
        <v>-3910856.54</v>
      </c>
      <c r="R161" s="121" t="s">
        <v>143</v>
      </c>
      <c r="U161" s="48">
        <f t="shared" si="2"/>
        <v>3910856.54</v>
      </c>
    </row>
    <row r="162" spans="2:21">
      <c r="B162" s="121" t="s">
        <v>5157</v>
      </c>
      <c r="C162" s="122">
        <v>1184</v>
      </c>
      <c r="D162" s="105"/>
      <c r="E162" s="103"/>
      <c r="F162" s="123" t="s">
        <v>56</v>
      </c>
      <c r="G162" s="124">
        <v>3020200000000</v>
      </c>
      <c r="H162" s="125"/>
      <c r="I162" s="123" t="s">
        <v>5152</v>
      </c>
      <c r="K162" s="30">
        <v>-2381703.77</v>
      </c>
      <c r="L162" s="121" t="s">
        <v>143</v>
      </c>
      <c r="N162" s="30">
        <v>1135160.8600000001</v>
      </c>
      <c r="P162" s="30">
        <v>0</v>
      </c>
      <c r="Q162" s="30">
        <v>-3516864.63</v>
      </c>
      <c r="R162" s="121" t="s">
        <v>143</v>
      </c>
      <c r="U162" s="48">
        <f t="shared" si="2"/>
        <v>3516864.63</v>
      </c>
    </row>
    <row r="163" spans="2:21">
      <c r="B163" s="121" t="s">
        <v>5157</v>
      </c>
      <c r="C163" s="122">
        <v>3161</v>
      </c>
      <c r="D163" s="105"/>
      <c r="E163" s="103"/>
      <c r="F163" s="123" t="s">
        <v>57</v>
      </c>
      <c r="G163" s="124">
        <v>3010101000000</v>
      </c>
      <c r="H163" s="125"/>
      <c r="I163" s="123" t="s">
        <v>5160</v>
      </c>
      <c r="K163" s="30">
        <v>1071778.72</v>
      </c>
      <c r="L163" s="121" t="s">
        <v>22</v>
      </c>
      <c r="N163" s="30">
        <v>531.46</v>
      </c>
      <c r="P163" s="30">
        <v>534909.5</v>
      </c>
      <c r="Q163" s="30">
        <v>1606156.76</v>
      </c>
      <c r="R163" s="121" t="s">
        <v>22</v>
      </c>
      <c r="U163" s="48">
        <f t="shared" si="2"/>
        <v>1606156.76</v>
      </c>
    </row>
    <row r="164" spans="2:21">
      <c r="B164" s="121" t="s">
        <v>5157</v>
      </c>
      <c r="C164" s="122">
        <v>3161</v>
      </c>
      <c r="D164" s="105"/>
      <c r="E164" s="103"/>
      <c r="F164" s="123" t="s">
        <v>57</v>
      </c>
      <c r="G164" s="124">
        <v>3010103000000</v>
      </c>
      <c r="H164" s="125"/>
      <c r="I164" s="123" t="s">
        <v>5161</v>
      </c>
      <c r="K164" s="30">
        <v>1706425.7</v>
      </c>
      <c r="L164" s="121" t="s">
        <v>22</v>
      </c>
      <c r="N164" s="30">
        <v>8529.7900000000009</v>
      </c>
      <c r="P164" s="30">
        <v>854208.55</v>
      </c>
      <c r="Q164" s="30">
        <v>2552104.46</v>
      </c>
      <c r="R164" s="121" t="s">
        <v>22</v>
      </c>
      <c r="U164" s="48">
        <f t="shared" si="2"/>
        <v>2552104.46</v>
      </c>
    </row>
    <row r="165" spans="2:21">
      <c r="B165" s="121" t="s">
        <v>5157</v>
      </c>
      <c r="C165" s="122">
        <v>3161</v>
      </c>
      <c r="D165" s="105"/>
      <c r="E165" s="103"/>
      <c r="F165" s="123" t="s">
        <v>57</v>
      </c>
      <c r="G165" s="124">
        <v>3010104000000</v>
      </c>
      <c r="H165" s="125"/>
      <c r="I165" s="123" t="s">
        <v>5162</v>
      </c>
      <c r="K165" s="30">
        <v>415778.45</v>
      </c>
      <c r="L165" s="121" t="s">
        <v>22</v>
      </c>
      <c r="N165" s="30">
        <v>10926.57</v>
      </c>
      <c r="P165" s="30">
        <v>209775.27</v>
      </c>
      <c r="Q165" s="30">
        <v>614627.15</v>
      </c>
      <c r="R165" s="121" t="s">
        <v>22</v>
      </c>
      <c r="U165" s="48">
        <f t="shared" si="2"/>
        <v>614627.15</v>
      </c>
    </row>
    <row r="166" spans="2:21">
      <c r="B166" s="121" t="s">
        <v>5157</v>
      </c>
      <c r="C166" s="122">
        <v>3161</v>
      </c>
      <c r="D166" s="105"/>
      <c r="E166" s="103"/>
      <c r="F166" s="123" t="s">
        <v>57</v>
      </c>
      <c r="G166" s="124">
        <v>3010105000000</v>
      </c>
      <c r="H166" s="125"/>
      <c r="I166" s="123" t="s">
        <v>5163</v>
      </c>
      <c r="K166" s="30">
        <v>118.48</v>
      </c>
      <c r="L166" s="121" t="s">
        <v>22</v>
      </c>
      <c r="N166" s="30">
        <v>0</v>
      </c>
      <c r="P166" s="30">
        <v>59.24</v>
      </c>
      <c r="Q166" s="30">
        <v>177.72</v>
      </c>
      <c r="R166" s="121" t="s">
        <v>22</v>
      </c>
      <c r="U166" s="48">
        <f t="shared" si="2"/>
        <v>177.72</v>
      </c>
    </row>
    <row r="167" spans="2:21">
      <c r="B167" s="121" t="s">
        <v>5157</v>
      </c>
      <c r="C167" s="122">
        <v>3161</v>
      </c>
      <c r="D167" s="105"/>
      <c r="E167" s="103"/>
      <c r="F167" s="123" t="s">
        <v>57</v>
      </c>
      <c r="G167" s="124">
        <v>3020100000000</v>
      </c>
      <c r="H167" s="125"/>
      <c r="I167" s="123" t="s">
        <v>5151</v>
      </c>
      <c r="K167" s="30">
        <v>-5603833.6399999997</v>
      </c>
      <c r="L167" s="121" t="s">
        <v>143</v>
      </c>
      <c r="N167" s="30">
        <v>2804141.28</v>
      </c>
      <c r="P167" s="30">
        <v>2230.4499999999998</v>
      </c>
      <c r="Q167" s="30">
        <v>-8405744.4700000007</v>
      </c>
      <c r="R167" s="121" t="s">
        <v>143</v>
      </c>
      <c r="U167" s="48">
        <f t="shared" si="2"/>
        <v>8405744.4700000007</v>
      </c>
    </row>
    <row r="168" spans="2:21">
      <c r="B168" s="121" t="s">
        <v>5157</v>
      </c>
      <c r="C168" s="122">
        <v>3161</v>
      </c>
      <c r="D168" s="105"/>
      <c r="E168" s="103"/>
      <c r="F168" s="123" t="s">
        <v>57</v>
      </c>
      <c r="G168" s="124">
        <v>3020200000000</v>
      </c>
      <c r="H168" s="125"/>
      <c r="I168" s="123" t="s">
        <v>5152</v>
      </c>
      <c r="K168" s="30">
        <v>-16298.52</v>
      </c>
      <c r="L168" s="121" t="s">
        <v>143</v>
      </c>
      <c r="N168" s="30">
        <v>98990.82</v>
      </c>
      <c r="P168" s="30">
        <v>0</v>
      </c>
      <c r="Q168" s="30">
        <v>-115289.34</v>
      </c>
      <c r="R168" s="121" t="s">
        <v>143</v>
      </c>
      <c r="U168" s="48">
        <f t="shared" si="2"/>
        <v>115289.34</v>
      </c>
    </row>
    <row r="169" spans="2:21">
      <c r="B169" s="121" t="s">
        <v>5157</v>
      </c>
      <c r="C169" s="122">
        <v>3575</v>
      </c>
      <c r="D169" s="105"/>
      <c r="E169" s="103"/>
      <c r="F169" s="123" t="s">
        <v>59</v>
      </c>
      <c r="G169" s="124">
        <v>3010101000000</v>
      </c>
      <c r="H169" s="125"/>
      <c r="I169" s="123" t="s">
        <v>5160</v>
      </c>
      <c r="K169" s="30">
        <v>762896.9</v>
      </c>
      <c r="L169" s="121" t="s">
        <v>22</v>
      </c>
      <c r="N169" s="30">
        <v>0</v>
      </c>
      <c r="P169" s="30">
        <v>383882.68</v>
      </c>
      <c r="Q169" s="30">
        <v>1146779.58</v>
      </c>
      <c r="R169" s="121" t="s">
        <v>22</v>
      </c>
      <c r="U169" s="48">
        <f t="shared" si="2"/>
        <v>1146779.58</v>
      </c>
    </row>
    <row r="170" spans="2:21">
      <c r="B170" s="121" t="s">
        <v>5157</v>
      </c>
      <c r="C170" s="122">
        <v>3575</v>
      </c>
      <c r="D170" s="105"/>
      <c r="E170" s="103"/>
      <c r="F170" s="123" t="s">
        <v>59</v>
      </c>
      <c r="G170" s="124">
        <v>3010103000000</v>
      </c>
      <c r="H170" s="125"/>
      <c r="I170" s="123" t="s">
        <v>5161</v>
      </c>
      <c r="K170" s="30">
        <v>740928.26</v>
      </c>
      <c r="L170" s="121" t="s">
        <v>22</v>
      </c>
      <c r="N170" s="30">
        <v>0</v>
      </c>
      <c r="P170" s="30">
        <v>533184.9</v>
      </c>
      <c r="Q170" s="30">
        <v>1274113.1599999999</v>
      </c>
      <c r="R170" s="121" t="s">
        <v>22</v>
      </c>
      <c r="U170" s="48">
        <f t="shared" si="2"/>
        <v>1274113.1599999999</v>
      </c>
    </row>
    <row r="171" spans="2:21">
      <c r="B171" s="121" t="s">
        <v>5157</v>
      </c>
      <c r="C171" s="122">
        <v>3575</v>
      </c>
      <c r="D171" s="105"/>
      <c r="E171" s="103"/>
      <c r="F171" s="123" t="s">
        <v>59</v>
      </c>
      <c r="G171" s="124">
        <v>3010104000000</v>
      </c>
      <c r="H171" s="125"/>
      <c r="I171" s="123" t="s">
        <v>5162</v>
      </c>
      <c r="K171" s="30">
        <v>7993.04</v>
      </c>
      <c r="L171" s="121" t="s">
        <v>22</v>
      </c>
      <c r="N171" s="30">
        <v>0</v>
      </c>
      <c r="P171" s="30">
        <v>3996.52</v>
      </c>
      <c r="Q171" s="30">
        <v>11989.56</v>
      </c>
      <c r="R171" s="121" t="s">
        <v>22</v>
      </c>
      <c r="U171" s="48">
        <f t="shared" si="2"/>
        <v>11989.56</v>
      </c>
    </row>
    <row r="172" spans="2:21">
      <c r="B172" s="121" t="s">
        <v>5157</v>
      </c>
      <c r="C172" s="122">
        <v>3575</v>
      </c>
      <c r="D172" s="105"/>
      <c r="E172" s="103"/>
      <c r="F172" s="123" t="s">
        <v>59</v>
      </c>
      <c r="G172" s="124">
        <v>3010105000000</v>
      </c>
      <c r="H172" s="125"/>
      <c r="I172" s="123" t="s">
        <v>5163</v>
      </c>
      <c r="K172" s="30">
        <v>0</v>
      </c>
      <c r="L172" s="121" t="s">
        <v>22</v>
      </c>
      <c r="N172" s="30">
        <v>778.4</v>
      </c>
      <c r="P172" s="30">
        <v>778.4</v>
      </c>
      <c r="Q172" s="30">
        <v>0</v>
      </c>
      <c r="R172" s="121" t="s">
        <v>22</v>
      </c>
      <c r="U172" s="48">
        <f t="shared" si="2"/>
        <v>0</v>
      </c>
    </row>
    <row r="173" spans="2:21">
      <c r="B173" s="121" t="s">
        <v>5157</v>
      </c>
      <c r="C173" s="122">
        <v>3575</v>
      </c>
      <c r="D173" s="105"/>
      <c r="E173" s="103"/>
      <c r="F173" s="123" t="s">
        <v>59</v>
      </c>
      <c r="G173" s="124">
        <v>3020100000000</v>
      </c>
      <c r="H173" s="125"/>
      <c r="I173" s="123" t="s">
        <v>5151</v>
      </c>
      <c r="K173" s="30">
        <v>-2403234.9700000002</v>
      </c>
      <c r="L173" s="121" t="s">
        <v>143</v>
      </c>
      <c r="N173" s="30">
        <v>1145264.52</v>
      </c>
      <c r="P173" s="30">
        <v>0</v>
      </c>
      <c r="Q173" s="30">
        <v>-3548499.49</v>
      </c>
      <c r="R173" s="121" t="s">
        <v>143</v>
      </c>
      <c r="U173" s="48">
        <f t="shared" si="2"/>
        <v>3548499.49</v>
      </c>
    </row>
    <row r="174" spans="2:21">
      <c r="B174" s="121" t="s">
        <v>5157</v>
      </c>
      <c r="C174" s="122">
        <v>3575</v>
      </c>
      <c r="D174" s="105"/>
      <c r="E174" s="103"/>
      <c r="F174" s="123" t="s">
        <v>59</v>
      </c>
      <c r="G174" s="124">
        <v>3020200000000</v>
      </c>
      <c r="H174" s="125"/>
      <c r="I174" s="123" t="s">
        <v>5152</v>
      </c>
      <c r="K174" s="30">
        <v>-57058.92</v>
      </c>
      <c r="L174" s="121" t="s">
        <v>143</v>
      </c>
      <c r="N174" s="30">
        <v>0</v>
      </c>
      <c r="P174" s="30">
        <v>0</v>
      </c>
      <c r="Q174" s="30">
        <v>-57058.92</v>
      </c>
      <c r="R174" s="121" t="s">
        <v>143</v>
      </c>
      <c r="U174" s="48">
        <f t="shared" si="2"/>
        <v>57058.92</v>
      </c>
    </row>
    <row r="175" spans="2:21">
      <c r="B175" s="121" t="s">
        <v>5157</v>
      </c>
      <c r="C175" s="122">
        <v>206</v>
      </c>
      <c r="D175" s="105"/>
      <c r="E175" s="103"/>
      <c r="F175" s="123" t="s">
        <v>60</v>
      </c>
      <c r="G175" s="124">
        <v>3010101000000</v>
      </c>
      <c r="H175" s="125"/>
      <c r="I175" s="123" t="s">
        <v>5160</v>
      </c>
      <c r="K175" s="30">
        <v>8616653.3399999999</v>
      </c>
      <c r="L175" s="121" t="s">
        <v>22</v>
      </c>
      <c r="N175" s="30">
        <v>72.819999999999993</v>
      </c>
      <c r="P175" s="30">
        <v>4278780.91</v>
      </c>
      <c r="Q175" s="30">
        <v>12895361.43</v>
      </c>
      <c r="R175" s="121" t="s">
        <v>22</v>
      </c>
      <c r="U175" s="48">
        <f t="shared" si="2"/>
        <v>12895361.43</v>
      </c>
    </row>
    <row r="176" spans="2:21">
      <c r="B176" s="121" t="s">
        <v>5157</v>
      </c>
      <c r="C176" s="122">
        <v>206</v>
      </c>
      <c r="D176" s="105"/>
      <c r="E176" s="103"/>
      <c r="F176" s="123" t="s">
        <v>60</v>
      </c>
      <c r="G176" s="124">
        <v>3010103000000</v>
      </c>
      <c r="H176" s="125"/>
      <c r="I176" s="123" t="s">
        <v>5161</v>
      </c>
      <c r="K176" s="30">
        <v>6381123.25</v>
      </c>
      <c r="L176" s="121" t="s">
        <v>22</v>
      </c>
      <c r="N176" s="30">
        <v>48.55</v>
      </c>
      <c r="P176" s="30">
        <v>3174454.79</v>
      </c>
      <c r="Q176" s="30">
        <v>9555529.4900000002</v>
      </c>
      <c r="R176" s="121" t="s">
        <v>22</v>
      </c>
      <c r="U176" s="48">
        <f t="shared" si="2"/>
        <v>9555529.4900000002</v>
      </c>
    </row>
    <row r="177" spans="2:21">
      <c r="B177" s="121" t="s">
        <v>5157</v>
      </c>
      <c r="C177" s="122">
        <v>206</v>
      </c>
      <c r="D177" s="105"/>
      <c r="E177" s="103"/>
      <c r="F177" s="123" t="s">
        <v>60</v>
      </c>
      <c r="G177" s="124">
        <v>3010104000000</v>
      </c>
      <c r="H177" s="125"/>
      <c r="I177" s="123" t="s">
        <v>5162</v>
      </c>
      <c r="K177" s="30">
        <v>651463.88</v>
      </c>
      <c r="L177" s="121" t="s">
        <v>22</v>
      </c>
      <c r="N177" s="30">
        <v>0</v>
      </c>
      <c r="P177" s="30">
        <v>264680.28000000003</v>
      </c>
      <c r="Q177" s="30">
        <v>916144.16</v>
      </c>
      <c r="R177" s="121" t="s">
        <v>22</v>
      </c>
      <c r="U177" s="48">
        <f t="shared" si="2"/>
        <v>916144.16</v>
      </c>
    </row>
    <row r="178" spans="2:21">
      <c r="B178" s="121" t="s">
        <v>5157</v>
      </c>
      <c r="C178" s="122">
        <v>206</v>
      </c>
      <c r="D178" s="105"/>
      <c r="E178" s="103"/>
      <c r="F178" s="123" t="s">
        <v>60</v>
      </c>
      <c r="G178" s="124">
        <v>3010105000000</v>
      </c>
      <c r="H178" s="125"/>
      <c r="I178" s="123" t="s">
        <v>5163</v>
      </c>
      <c r="K178" s="30">
        <v>231440.75</v>
      </c>
      <c r="L178" s="121" t="s">
        <v>22</v>
      </c>
      <c r="N178" s="30">
        <v>0</v>
      </c>
      <c r="P178" s="30">
        <v>114726.08</v>
      </c>
      <c r="Q178" s="30">
        <v>346166.83</v>
      </c>
      <c r="R178" s="121" t="s">
        <v>22</v>
      </c>
      <c r="U178" s="48">
        <f t="shared" si="2"/>
        <v>346166.83</v>
      </c>
    </row>
    <row r="179" spans="2:21">
      <c r="B179" s="121" t="s">
        <v>5157</v>
      </c>
      <c r="C179" s="122">
        <v>206</v>
      </c>
      <c r="D179" s="105"/>
      <c r="E179" s="103"/>
      <c r="F179" s="123" t="s">
        <v>60</v>
      </c>
      <c r="G179" s="124">
        <v>3020100000000</v>
      </c>
      <c r="H179" s="125"/>
      <c r="I179" s="123" t="s">
        <v>5151</v>
      </c>
      <c r="K179" s="30">
        <v>-12196110.310000001</v>
      </c>
      <c r="L179" s="121" t="s">
        <v>143</v>
      </c>
      <c r="N179" s="30">
        <v>4630842.54</v>
      </c>
      <c r="P179" s="30">
        <v>0</v>
      </c>
      <c r="Q179" s="30">
        <v>-16826952.850000001</v>
      </c>
      <c r="R179" s="121" t="s">
        <v>143</v>
      </c>
      <c r="U179" s="48">
        <f t="shared" si="2"/>
        <v>16826952.850000001</v>
      </c>
    </row>
    <row r="180" spans="2:21">
      <c r="B180" s="121" t="s">
        <v>5157</v>
      </c>
      <c r="C180" s="122">
        <v>206</v>
      </c>
      <c r="D180" s="105"/>
      <c r="E180" s="103"/>
      <c r="F180" s="123" t="s">
        <v>60</v>
      </c>
      <c r="G180" s="124">
        <v>3020200000000</v>
      </c>
      <c r="H180" s="125"/>
      <c r="I180" s="123" t="s">
        <v>5152</v>
      </c>
      <c r="K180" s="30">
        <v>-31074.080000000002</v>
      </c>
      <c r="L180" s="121" t="s">
        <v>143</v>
      </c>
      <c r="N180" s="30">
        <v>230960.84</v>
      </c>
      <c r="P180" s="30">
        <v>0</v>
      </c>
      <c r="Q180" s="30">
        <v>-262034.92</v>
      </c>
      <c r="R180" s="121" t="s">
        <v>143</v>
      </c>
      <c r="U180" s="48">
        <f t="shared" si="2"/>
        <v>262034.92</v>
      </c>
    </row>
    <row r="181" spans="2:21">
      <c r="B181" s="121" t="s">
        <v>5157</v>
      </c>
      <c r="C181" s="122">
        <v>4114</v>
      </c>
      <c r="D181" s="105"/>
      <c r="E181" s="103"/>
      <c r="F181" s="123" t="s">
        <v>61</v>
      </c>
      <c r="G181" s="124">
        <v>3010101000000</v>
      </c>
      <c r="H181" s="125"/>
      <c r="I181" s="123" t="s">
        <v>5160</v>
      </c>
      <c r="K181" s="30">
        <v>2244305.29</v>
      </c>
      <c r="L181" s="121" t="s">
        <v>22</v>
      </c>
      <c r="N181" s="30">
        <v>0</v>
      </c>
      <c r="P181" s="30">
        <v>1099160.1599999999</v>
      </c>
      <c r="Q181" s="30">
        <v>3343465.45</v>
      </c>
      <c r="R181" s="121" t="s">
        <v>22</v>
      </c>
      <c r="U181" s="48">
        <f t="shared" si="2"/>
        <v>3343465.45</v>
      </c>
    </row>
    <row r="182" spans="2:21">
      <c r="B182" s="121" t="s">
        <v>5157</v>
      </c>
      <c r="C182" s="122">
        <v>4114</v>
      </c>
      <c r="D182" s="105"/>
      <c r="E182" s="103"/>
      <c r="F182" s="123" t="s">
        <v>61</v>
      </c>
      <c r="G182" s="124">
        <v>3010103000000</v>
      </c>
      <c r="H182" s="125"/>
      <c r="I182" s="123" t="s">
        <v>5161</v>
      </c>
      <c r="K182" s="30">
        <v>2808089.68</v>
      </c>
      <c r="L182" s="121" t="s">
        <v>22</v>
      </c>
      <c r="N182" s="30">
        <v>0</v>
      </c>
      <c r="P182" s="30">
        <v>1381645.14</v>
      </c>
      <c r="Q182" s="30">
        <v>4189734.82</v>
      </c>
      <c r="R182" s="121" t="s">
        <v>22</v>
      </c>
      <c r="U182" s="48">
        <f t="shared" si="2"/>
        <v>4189734.82</v>
      </c>
    </row>
    <row r="183" spans="2:21">
      <c r="B183" s="121" t="s">
        <v>5157</v>
      </c>
      <c r="C183" s="122">
        <v>4114</v>
      </c>
      <c r="D183" s="105"/>
      <c r="E183" s="103"/>
      <c r="F183" s="123" t="s">
        <v>61</v>
      </c>
      <c r="G183" s="124">
        <v>3010104000000</v>
      </c>
      <c r="H183" s="125"/>
      <c r="I183" s="123" t="s">
        <v>5162</v>
      </c>
      <c r="K183" s="30">
        <v>260326.18</v>
      </c>
      <c r="L183" s="121" t="s">
        <v>22</v>
      </c>
      <c r="N183" s="30">
        <v>0</v>
      </c>
      <c r="P183" s="30">
        <v>132726.65</v>
      </c>
      <c r="Q183" s="30">
        <v>393052.83</v>
      </c>
      <c r="R183" s="121" t="s">
        <v>22</v>
      </c>
      <c r="U183" s="48">
        <f t="shared" si="2"/>
        <v>393052.83</v>
      </c>
    </row>
    <row r="184" spans="2:21">
      <c r="B184" s="121" t="s">
        <v>5157</v>
      </c>
      <c r="C184" s="122">
        <v>4114</v>
      </c>
      <c r="D184" s="105"/>
      <c r="E184" s="103"/>
      <c r="F184" s="123" t="s">
        <v>61</v>
      </c>
      <c r="G184" s="124">
        <v>3020100000000</v>
      </c>
      <c r="H184" s="125"/>
      <c r="I184" s="123" t="s">
        <v>5151</v>
      </c>
      <c r="K184" s="30">
        <v>-3659033.08</v>
      </c>
      <c r="L184" s="121" t="s">
        <v>143</v>
      </c>
      <c r="N184" s="30">
        <v>1891319.63</v>
      </c>
      <c r="P184" s="30">
        <v>0</v>
      </c>
      <c r="Q184" s="30">
        <v>-5550352.71</v>
      </c>
      <c r="R184" s="121" t="s">
        <v>143</v>
      </c>
      <c r="U184" s="48">
        <f t="shared" si="2"/>
        <v>5550352.71</v>
      </c>
    </row>
    <row r="185" spans="2:21">
      <c r="B185" s="121" t="s">
        <v>5157</v>
      </c>
      <c r="C185" s="122">
        <v>4114</v>
      </c>
      <c r="D185" s="105"/>
      <c r="E185" s="103"/>
      <c r="F185" s="123" t="s">
        <v>61</v>
      </c>
      <c r="G185" s="124">
        <v>3020200000000</v>
      </c>
      <c r="H185" s="125"/>
      <c r="I185" s="123" t="s">
        <v>5152</v>
      </c>
      <c r="K185" s="30">
        <v>-323262.24</v>
      </c>
      <c r="L185" s="121" t="s">
        <v>143</v>
      </c>
      <c r="N185" s="30">
        <v>298278.09999999998</v>
      </c>
      <c r="P185" s="30">
        <v>0</v>
      </c>
      <c r="Q185" s="30">
        <v>-621540.34</v>
      </c>
      <c r="R185" s="121" t="s">
        <v>143</v>
      </c>
      <c r="U185" s="48">
        <f t="shared" si="2"/>
        <v>621540.34</v>
      </c>
    </row>
    <row r="186" spans="2:21">
      <c r="B186" s="121" t="s">
        <v>5157</v>
      </c>
      <c r="C186" s="122">
        <v>4529</v>
      </c>
      <c r="D186" s="105"/>
      <c r="E186" s="103"/>
      <c r="F186" s="123" t="s">
        <v>62</v>
      </c>
      <c r="G186" s="124">
        <v>3010101000000</v>
      </c>
      <c r="H186" s="125"/>
      <c r="I186" s="123" t="s">
        <v>5160</v>
      </c>
      <c r="K186" s="30">
        <v>766589.59</v>
      </c>
      <c r="L186" s="121" t="s">
        <v>22</v>
      </c>
      <c r="N186" s="30">
        <v>0</v>
      </c>
      <c r="P186" s="30">
        <v>387106.34</v>
      </c>
      <c r="Q186" s="30">
        <v>1153695.93</v>
      </c>
      <c r="R186" s="121" t="s">
        <v>22</v>
      </c>
      <c r="U186" s="48">
        <f t="shared" si="2"/>
        <v>1153695.93</v>
      </c>
    </row>
    <row r="187" spans="2:21">
      <c r="B187" s="121" t="s">
        <v>5157</v>
      </c>
      <c r="C187" s="122">
        <v>4529</v>
      </c>
      <c r="D187" s="105"/>
      <c r="E187" s="103"/>
      <c r="F187" s="123" t="s">
        <v>62</v>
      </c>
      <c r="G187" s="124">
        <v>3010103000000</v>
      </c>
      <c r="H187" s="125"/>
      <c r="I187" s="123" t="s">
        <v>5161</v>
      </c>
      <c r="K187" s="30">
        <v>875191.36</v>
      </c>
      <c r="L187" s="121" t="s">
        <v>22</v>
      </c>
      <c r="N187" s="30">
        <v>0</v>
      </c>
      <c r="P187" s="30">
        <v>439152.31</v>
      </c>
      <c r="Q187" s="30">
        <v>1314343.67</v>
      </c>
      <c r="R187" s="121" t="s">
        <v>22</v>
      </c>
      <c r="U187" s="48">
        <f t="shared" si="2"/>
        <v>1314343.67</v>
      </c>
    </row>
    <row r="188" spans="2:21">
      <c r="B188" s="121" t="s">
        <v>5157</v>
      </c>
      <c r="C188" s="122">
        <v>4529</v>
      </c>
      <c r="D188" s="105"/>
      <c r="E188" s="103"/>
      <c r="F188" s="123" t="s">
        <v>62</v>
      </c>
      <c r="G188" s="124">
        <v>3010104000000</v>
      </c>
      <c r="H188" s="125"/>
      <c r="I188" s="123" t="s">
        <v>5162</v>
      </c>
      <c r="K188" s="30">
        <v>13205.72</v>
      </c>
      <c r="L188" s="121" t="s">
        <v>22</v>
      </c>
      <c r="N188" s="30">
        <v>0</v>
      </c>
      <c r="P188" s="30">
        <v>3925.23</v>
      </c>
      <c r="Q188" s="30">
        <v>17130.95</v>
      </c>
      <c r="R188" s="121" t="s">
        <v>22</v>
      </c>
      <c r="U188" s="48">
        <f t="shared" si="2"/>
        <v>17130.95</v>
      </c>
    </row>
    <row r="189" spans="2:21">
      <c r="B189" s="121" t="s">
        <v>5157</v>
      </c>
      <c r="C189" s="122">
        <v>4529</v>
      </c>
      <c r="D189" s="105"/>
      <c r="E189" s="103"/>
      <c r="F189" s="123" t="s">
        <v>62</v>
      </c>
      <c r="G189" s="124">
        <v>3010105000000</v>
      </c>
      <c r="H189" s="125"/>
      <c r="I189" s="123" t="s">
        <v>5163</v>
      </c>
      <c r="K189" s="30">
        <v>399.49</v>
      </c>
      <c r="L189" s="121" t="s">
        <v>22</v>
      </c>
      <c r="N189" s="30">
        <v>0</v>
      </c>
      <c r="P189" s="30">
        <v>0</v>
      </c>
      <c r="Q189" s="30">
        <v>399.49</v>
      </c>
      <c r="R189" s="121" t="s">
        <v>22</v>
      </c>
      <c r="U189" s="48">
        <f t="shared" si="2"/>
        <v>399.49</v>
      </c>
    </row>
    <row r="190" spans="2:21">
      <c r="B190" s="121" t="s">
        <v>5157</v>
      </c>
      <c r="C190" s="122">
        <v>4529</v>
      </c>
      <c r="D190" s="105"/>
      <c r="E190" s="103"/>
      <c r="F190" s="123" t="s">
        <v>62</v>
      </c>
      <c r="G190" s="124">
        <v>3020100000000</v>
      </c>
      <c r="H190" s="125"/>
      <c r="I190" s="123" t="s">
        <v>5151</v>
      </c>
      <c r="K190" s="30">
        <v>-3653652.23</v>
      </c>
      <c r="L190" s="121" t="s">
        <v>143</v>
      </c>
      <c r="N190" s="30">
        <v>1776476.22</v>
      </c>
      <c r="P190" s="30">
        <v>0</v>
      </c>
      <c r="Q190" s="30">
        <v>-5430128.4500000002</v>
      </c>
      <c r="R190" s="121" t="s">
        <v>143</v>
      </c>
      <c r="U190" s="48">
        <f t="shared" si="2"/>
        <v>5430128.4500000002</v>
      </c>
    </row>
    <row r="191" spans="2:21">
      <c r="B191" s="121" t="s">
        <v>5157</v>
      </c>
      <c r="C191" s="122">
        <v>4529</v>
      </c>
      <c r="D191" s="105"/>
      <c r="E191" s="103"/>
      <c r="F191" s="123" t="s">
        <v>62</v>
      </c>
      <c r="G191" s="124">
        <v>3020200000000</v>
      </c>
      <c r="H191" s="125"/>
      <c r="I191" s="123" t="s">
        <v>5152</v>
      </c>
      <c r="K191" s="30">
        <v>0</v>
      </c>
      <c r="L191" s="121" t="s">
        <v>143</v>
      </c>
      <c r="N191" s="30">
        <v>0</v>
      </c>
      <c r="P191" s="30">
        <v>0</v>
      </c>
      <c r="Q191" s="30">
        <v>0</v>
      </c>
      <c r="R191" s="121" t="s">
        <v>143</v>
      </c>
      <c r="U191" s="48">
        <f t="shared" si="2"/>
        <v>0</v>
      </c>
    </row>
    <row r="192" spans="2:21">
      <c r="B192" s="121" t="s">
        <v>5157</v>
      </c>
      <c r="C192" s="122">
        <v>1198</v>
      </c>
      <c r="D192" s="105"/>
      <c r="E192" s="103"/>
      <c r="F192" s="123" t="s">
        <v>63</v>
      </c>
      <c r="G192" s="124">
        <v>3010101000000</v>
      </c>
      <c r="H192" s="125"/>
      <c r="I192" s="123" t="s">
        <v>5160</v>
      </c>
      <c r="K192" s="30">
        <v>1484573.44</v>
      </c>
      <c r="L192" s="121" t="s">
        <v>22</v>
      </c>
      <c r="N192" s="30">
        <v>21.77</v>
      </c>
      <c r="P192" s="30">
        <v>696105.54</v>
      </c>
      <c r="Q192" s="30">
        <v>2180657.21</v>
      </c>
      <c r="R192" s="121" t="s">
        <v>22</v>
      </c>
      <c r="U192" s="48">
        <f t="shared" si="2"/>
        <v>2180657.21</v>
      </c>
    </row>
    <row r="193" spans="2:21">
      <c r="B193" s="121" t="s">
        <v>5157</v>
      </c>
      <c r="C193" s="122">
        <v>1198</v>
      </c>
      <c r="D193" s="105"/>
      <c r="E193" s="103"/>
      <c r="F193" s="123" t="s">
        <v>63</v>
      </c>
      <c r="G193" s="124">
        <v>3010103000000</v>
      </c>
      <c r="H193" s="125"/>
      <c r="I193" s="123" t="s">
        <v>5161</v>
      </c>
      <c r="K193" s="30">
        <v>3324927.25</v>
      </c>
      <c r="L193" s="121" t="s">
        <v>22</v>
      </c>
      <c r="N193" s="30">
        <v>32.65</v>
      </c>
      <c r="P193" s="30">
        <v>1482664.46</v>
      </c>
      <c r="Q193" s="30">
        <v>4807559.0599999996</v>
      </c>
      <c r="R193" s="121" t="s">
        <v>22</v>
      </c>
      <c r="U193" s="48">
        <f t="shared" si="2"/>
        <v>4807559.0599999996</v>
      </c>
    </row>
    <row r="194" spans="2:21">
      <c r="B194" s="121" t="s">
        <v>5157</v>
      </c>
      <c r="C194" s="122">
        <v>1198</v>
      </c>
      <c r="D194" s="105"/>
      <c r="E194" s="103"/>
      <c r="F194" s="123" t="s">
        <v>63</v>
      </c>
      <c r="G194" s="124">
        <v>3010104000000</v>
      </c>
      <c r="H194" s="125"/>
      <c r="I194" s="123" t="s">
        <v>5162</v>
      </c>
      <c r="K194" s="30">
        <v>192446.31</v>
      </c>
      <c r="L194" s="121" t="s">
        <v>22</v>
      </c>
      <c r="N194" s="30">
        <v>0</v>
      </c>
      <c r="P194" s="30">
        <v>90780.66</v>
      </c>
      <c r="Q194" s="30">
        <v>283226.96999999997</v>
      </c>
      <c r="R194" s="121" t="s">
        <v>22</v>
      </c>
      <c r="U194" s="48">
        <f t="shared" si="2"/>
        <v>283226.96999999997</v>
      </c>
    </row>
    <row r="195" spans="2:21">
      <c r="B195" s="121" t="s">
        <v>5157</v>
      </c>
      <c r="C195" s="122">
        <v>1198</v>
      </c>
      <c r="D195" s="105"/>
      <c r="E195" s="103"/>
      <c r="F195" s="123" t="s">
        <v>63</v>
      </c>
      <c r="G195" s="124">
        <v>3010105000000</v>
      </c>
      <c r="H195" s="125"/>
      <c r="I195" s="123" t="s">
        <v>5163</v>
      </c>
      <c r="K195" s="30">
        <v>555.6</v>
      </c>
      <c r="L195" s="121" t="s">
        <v>22</v>
      </c>
      <c r="N195" s="30">
        <v>0</v>
      </c>
      <c r="P195" s="30">
        <v>3.88</v>
      </c>
      <c r="Q195" s="30">
        <v>559.48</v>
      </c>
      <c r="R195" s="121" t="s">
        <v>22</v>
      </c>
      <c r="U195" s="48">
        <f t="shared" si="2"/>
        <v>559.48</v>
      </c>
    </row>
    <row r="196" spans="2:21">
      <c r="B196" s="121" t="s">
        <v>5157</v>
      </c>
      <c r="C196" s="122">
        <v>1198</v>
      </c>
      <c r="D196" s="105"/>
      <c r="E196" s="103"/>
      <c r="F196" s="123" t="s">
        <v>63</v>
      </c>
      <c r="G196" s="124">
        <v>3020100000000</v>
      </c>
      <c r="H196" s="125"/>
      <c r="I196" s="123" t="s">
        <v>5151</v>
      </c>
      <c r="K196" s="30">
        <v>-3065411.2</v>
      </c>
      <c r="L196" s="121" t="s">
        <v>143</v>
      </c>
      <c r="N196" s="30">
        <v>1528550.25</v>
      </c>
      <c r="P196" s="30">
        <v>0</v>
      </c>
      <c r="Q196" s="30">
        <v>-4593961.45</v>
      </c>
      <c r="R196" s="121" t="s">
        <v>143</v>
      </c>
      <c r="U196" s="48">
        <f t="shared" si="2"/>
        <v>4593961.45</v>
      </c>
    </row>
    <row r="197" spans="2:21">
      <c r="B197" s="121" t="s">
        <v>5157</v>
      </c>
      <c r="C197" s="122">
        <v>1198</v>
      </c>
      <c r="D197" s="105"/>
      <c r="E197" s="103"/>
      <c r="F197" s="123" t="s">
        <v>63</v>
      </c>
      <c r="G197" s="124">
        <v>3020200000000</v>
      </c>
      <c r="H197" s="125"/>
      <c r="I197" s="123" t="s">
        <v>5152</v>
      </c>
      <c r="K197" s="30">
        <v>-86217.31</v>
      </c>
      <c r="L197" s="121" t="s">
        <v>143</v>
      </c>
      <c r="N197" s="30">
        <v>304454.03000000003</v>
      </c>
      <c r="P197" s="30">
        <v>0</v>
      </c>
      <c r="Q197" s="30">
        <v>-390671.34</v>
      </c>
      <c r="R197" s="121" t="s">
        <v>143</v>
      </c>
      <c r="U197" s="48">
        <f t="shared" si="2"/>
        <v>390671.34</v>
      </c>
    </row>
    <row r="198" spans="2:21">
      <c r="B198" s="121" t="s">
        <v>5157</v>
      </c>
      <c r="C198" s="122">
        <v>2107</v>
      </c>
      <c r="D198" s="105"/>
      <c r="E198" s="103"/>
      <c r="F198" s="123" t="s">
        <v>64</v>
      </c>
      <c r="G198" s="124">
        <v>3010101000000</v>
      </c>
      <c r="H198" s="125"/>
      <c r="I198" s="123" t="s">
        <v>5160</v>
      </c>
      <c r="K198" s="30">
        <v>286932.77</v>
      </c>
      <c r="L198" s="121" t="s">
        <v>22</v>
      </c>
      <c r="N198" s="30">
        <v>684.5</v>
      </c>
      <c r="P198" s="30">
        <v>144522.63</v>
      </c>
      <c r="Q198" s="30">
        <v>430770.9</v>
      </c>
      <c r="R198" s="121" t="s">
        <v>22</v>
      </c>
      <c r="U198" s="48">
        <f t="shared" si="2"/>
        <v>430770.9</v>
      </c>
    </row>
    <row r="199" spans="2:21">
      <c r="B199" s="121" t="s">
        <v>5157</v>
      </c>
      <c r="C199" s="122">
        <v>2107</v>
      </c>
      <c r="D199" s="105"/>
      <c r="E199" s="103"/>
      <c r="F199" s="123" t="s">
        <v>64</v>
      </c>
      <c r="G199" s="124">
        <v>3010103000000</v>
      </c>
      <c r="H199" s="125"/>
      <c r="I199" s="123" t="s">
        <v>5161</v>
      </c>
      <c r="K199" s="30">
        <v>58337.16</v>
      </c>
      <c r="L199" s="121" t="s">
        <v>22</v>
      </c>
      <c r="N199" s="30">
        <v>58.4</v>
      </c>
      <c r="P199" s="30">
        <v>28693.05</v>
      </c>
      <c r="Q199" s="30">
        <v>86971.81</v>
      </c>
      <c r="R199" s="121" t="s">
        <v>22</v>
      </c>
      <c r="U199" s="48">
        <f t="shared" si="2"/>
        <v>86971.81</v>
      </c>
    </row>
    <row r="200" spans="2:21">
      <c r="B200" s="121" t="s">
        <v>5157</v>
      </c>
      <c r="C200" s="122">
        <v>2107</v>
      </c>
      <c r="D200" s="105"/>
      <c r="E200" s="103"/>
      <c r="F200" s="123" t="s">
        <v>64</v>
      </c>
      <c r="G200" s="124">
        <v>3020100000000</v>
      </c>
      <c r="H200" s="125"/>
      <c r="I200" s="123" t="s">
        <v>5151</v>
      </c>
      <c r="K200" s="30">
        <v>-984758.89</v>
      </c>
      <c r="L200" s="121" t="s">
        <v>143</v>
      </c>
      <c r="N200" s="30">
        <v>478683.44</v>
      </c>
      <c r="P200" s="30">
        <v>689.93</v>
      </c>
      <c r="Q200" s="30">
        <v>-1462752.4</v>
      </c>
      <c r="R200" s="121" t="s">
        <v>143</v>
      </c>
      <c r="U200" s="48">
        <f t="shared" si="2"/>
        <v>1462752.4</v>
      </c>
    </row>
    <row r="201" spans="2:21">
      <c r="B201" s="121" t="s">
        <v>5157</v>
      </c>
      <c r="C201" s="122">
        <v>2107</v>
      </c>
      <c r="D201" s="105"/>
      <c r="E201" s="103"/>
      <c r="F201" s="123" t="s">
        <v>64</v>
      </c>
      <c r="G201" s="124">
        <v>3020200000000</v>
      </c>
      <c r="H201" s="125"/>
      <c r="I201" s="123" t="s">
        <v>5152</v>
      </c>
      <c r="K201" s="30">
        <v>-77580</v>
      </c>
      <c r="L201" s="121" t="s">
        <v>143</v>
      </c>
      <c r="N201" s="30">
        <v>13782</v>
      </c>
      <c r="P201" s="30">
        <v>0</v>
      </c>
      <c r="Q201" s="30">
        <v>-91362</v>
      </c>
      <c r="R201" s="121" t="s">
        <v>143</v>
      </c>
      <c r="U201" s="48">
        <f t="shared" si="2"/>
        <v>91362</v>
      </c>
    </row>
    <row r="202" spans="2:21">
      <c r="B202" s="121" t="s">
        <v>5157</v>
      </c>
      <c r="C202" s="122">
        <v>1208</v>
      </c>
      <c r="D202" s="105"/>
      <c r="E202" s="103"/>
      <c r="F202" s="123" t="s">
        <v>65</v>
      </c>
      <c r="G202" s="124">
        <v>3010101000000</v>
      </c>
      <c r="H202" s="125"/>
      <c r="I202" s="123" t="s">
        <v>5160</v>
      </c>
      <c r="K202" s="30">
        <v>6887024.8799999999</v>
      </c>
      <c r="L202" s="121" t="s">
        <v>22</v>
      </c>
      <c r="N202" s="30">
        <v>470.71</v>
      </c>
      <c r="P202" s="30">
        <v>3481192.01</v>
      </c>
      <c r="Q202" s="30">
        <v>10367746.18</v>
      </c>
      <c r="R202" s="121" t="s">
        <v>22</v>
      </c>
      <c r="U202" s="48">
        <f t="shared" si="2"/>
        <v>10367746.18</v>
      </c>
    </row>
    <row r="203" spans="2:21">
      <c r="B203" s="121" t="s">
        <v>5157</v>
      </c>
      <c r="C203" s="122">
        <v>1208</v>
      </c>
      <c r="D203" s="105"/>
      <c r="E203" s="103"/>
      <c r="F203" s="123" t="s">
        <v>65</v>
      </c>
      <c r="G203" s="124">
        <v>3010103000000</v>
      </c>
      <c r="H203" s="125"/>
      <c r="I203" s="123" t="s">
        <v>5161</v>
      </c>
      <c r="K203" s="30">
        <v>8528624.1099999994</v>
      </c>
      <c r="L203" s="121" t="s">
        <v>22</v>
      </c>
      <c r="N203" s="30">
        <v>103539.96</v>
      </c>
      <c r="P203" s="30">
        <v>4512661.07</v>
      </c>
      <c r="Q203" s="30">
        <v>12937745.220000001</v>
      </c>
      <c r="R203" s="121" t="s">
        <v>22</v>
      </c>
      <c r="U203" s="48">
        <f t="shared" si="2"/>
        <v>12937745.220000001</v>
      </c>
    </row>
    <row r="204" spans="2:21">
      <c r="B204" s="121" t="s">
        <v>5157</v>
      </c>
      <c r="C204" s="122">
        <v>1208</v>
      </c>
      <c r="D204" s="105"/>
      <c r="E204" s="103"/>
      <c r="F204" s="123" t="s">
        <v>65</v>
      </c>
      <c r="G204" s="124">
        <v>3010104000000</v>
      </c>
      <c r="H204" s="125"/>
      <c r="I204" s="123" t="s">
        <v>5162</v>
      </c>
      <c r="K204" s="30">
        <v>366195.51</v>
      </c>
      <c r="L204" s="121" t="s">
        <v>22</v>
      </c>
      <c r="N204" s="30">
        <v>2698.17</v>
      </c>
      <c r="P204" s="30">
        <v>194427.39</v>
      </c>
      <c r="Q204" s="30">
        <v>557924.73</v>
      </c>
      <c r="R204" s="121" t="s">
        <v>22</v>
      </c>
      <c r="U204" s="48">
        <f t="shared" si="2"/>
        <v>557924.73</v>
      </c>
    </row>
    <row r="205" spans="2:21">
      <c r="B205" s="121" t="s">
        <v>5157</v>
      </c>
      <c r="C205" s="122">
        <v>1208</v>
      </c>
      <c r="D205" s="105"/>
      <c r="E205" s="103"/>
      <c r="F205" s="123" t="s">
        <v>65</v>
      </c>
      <c r="G205" s="124">
        <v>3020100000000</v>
      </c>
      <c r="H205" s="125"/>
      <c r="I205" s="123" t="s">
        <v>5151</v>
      </c>
      <c r="K205" s="30">
        <v>-62458831.170000002</v>
      </c>
      <c r="L205" s="121" t="s">
        <v>143</v>
      </c>
      <c r="N205" s="30">
        <v>31231982.66</v>
      </c>
      <c r="P205" s="30">
        <v>61412.18</v>
      </c>
      <c r="Q205" s="30">
        <v>-93629401.650000006</v>
      </c>
      <c r="R205" s="121" t="s">
        <v>143</v>
      </c>
      <c r="U205" s="48">
        <f t="shared" si="2"/>
        <v>93629401.650000006</v>
      </c>
    </row>
    <row r="206" spans="2:21">
      <c r="B206" s="121" t="s">
        <v>5157</v>
      </c>
      <c r="C206" s="122">
        <v>1208</v>
      </c>
      <c r="D206" s="105"/>
      <c r="E206" s="103"/>
      <c r="F206" s="123" t="s">
        <v>65</v>
      </c>
      <c r="G206" s="124">
        <v>3020200000000</v>
      </c>
      <c r="H206" s="125"/>
      <c r="I206" s="123" t="s">
        <v>5152</v>
      </c>
      <c r="K206" s="30">
        <v>-577240.80000000005</v>
      </c>
      <c r="L206" s="121" t="s">
        <v>143</v>
      </c>
      <c r="N206" s="30">
        <v>293239.36</v>
      </c>
      <c r="P206" s="30">
        <v>0</v>
      </c>
      <c r="Q206" s="30">
        <v>-870480.16</v>
      </c>
      <c r="R206" s="121" t="s">
        <v>143</v>
      </c>
      <c r="U206" s="48">
        <f t="shared" ref="U206:U269" si="3">ABS(Q206)</f>
        <v>870480.16</v>
      </c>
    </row>
    <row r="207" spans="2:21">
      <c r="B207" s="121" t="s">
        <v>5157</v>
      </c>
      <c r="C207" s="122">
        <v>211</v>
      </c>
      <c r="D207" s="105"/>
      <c r="E207" s="103"/>
      <c r="F207" s="123" t="s">
        <v>66</v>
      </c>
      <c r="G207" s="124">
        <v>3010101000000</v>
      </c>
      <c r="H207" s="125"/>
      <c r="I207" s="123" t="s">
        <v>5160</v>
      </c>
      <c r="K207" s="30">
        <v>12797952.449999999</v>
      </c>
      <c r="L207" s="121" t="s">
        <v>22</v>
      </c>
      <c r="N207" s="30">
        <v>11233.46</v>
      </c>
      <c r="P207" s="30">
        <v>6281831.0499999998</v>
      </c>
      <c r="Q207" s="30">
        <v>19068550.039999999</v>
      </c>
      <c r="R207" s="121" t="s">
        <v>22</v>
      </c>
      <c r="U207" s="48">
        <f t="shared" si="3"/>
        <v>19068550.039999999</v>
      </c>
    </row>
    <row r="208" spans="2:21">
      <c r="B208" s="121" t="s">
        <v>5157</v>
      </c>
      <c r="C208" s="122">
        <v>211</v>
      </c>
      <c r="D208" s="105"/>
      <c r="E208" s="103"/>
      <c r="F208" s="123" t="s">
        <v>66</v>
      </c>
      <c r="G208" s="124">
        <v>3010102000000</v>
      </c>
      <c r="H208" s="125"/>
      <c r="I208" s="123" t="s">
        <v>5164</v>
      </c>
      <c r="K208" s="30">
        <v>16983</v>
      </c>
      <c r="L208" s="121" t="s">
        <v>22</v>
      </c>
      <c r="N208" s="30">
        <v>1450</v>
      </c>
      <c r="P208" s="30">
        <v>8340</v>
      </c>
      <c r="Q208" s="30">
        <v>23873</v>
      </c>
      <c r="R208" s="121" t="s">
        <v>22</v>
      </c>
      <c r="U208" s="48">
        <f t="shared" si="3"/>
        <v>23873</v>
      </c>
    </row>
    <row r="209" spans="2:21">
      <c r="B209" s="121" t="s">
        <v>5157</v>
      </c>
      <c r="C209" s="122">
        <v>211</v>
      </c>
      <c r="D209" s="105"/>
      <c r="E209" s="103"/>
      <c r="F209" s="123" t="s">
        <v>66</v>
      </c>
      <c r="G209" s="124">
        <v>3010103000000</v>
      </c>
      <c r="H209" s="125"/>
      <c r="I209" s="123" t="s">
        <v>5161</v>
      </c>
      <c r="K209" s="30">
        <v>15671723.58</v>
      </c>
      <c r="L209" s="121" t="s">
        <v>22</v>
      </c>
      <c r="N209" s="30">
        <v>13304.57</v>
      </c>
      <c r="P209" s="30">
        <v>7721426.2599999998</v>
      </c>
      <c r="Q209" s="30">
        <v>23379845.27</v>
      </c>
      <c r="R209" s="121" t="s">
        <v>22</v>
      </c>
      <c r="U209" s="48">
        <f t="shared" si="3"/>
        <v>23379845.27</v>
      </c>
    </row>
    <row r="210" spans="2:21">
      <c r="B210" s="121" t="s">
        <v>5157</v>
      </c>
      <c r="C210" s="122">
        <v>211</v>
      </c>
      <c r="D210" s="105"/>
      <c r="E210" s="103"/>
      <c r="F210" s="123" t="s">
        <v>66</v>
      </c>
      <c r="G210" s="124">
        <v>3010104000000</v>
      </c>
      <c r="H210" s="125"/>
      <c r="I210" s="123" t="s">
        <v>5162</v>
      </c>
      <c r="K210" s="30">
        <v>69748.39</v>
      </c>
      <c r="L210" s="121" t="s">
        <v>22</v>
      </c>
      <c r="N210" s="30">
        <v>6790.09</v>
      </c>
      <c r="P210" s="30">
        <v>33906.1</v>
      </c>
      <c r="Q210" s="30">
        <v>96864.4</v>
      </c>
      <c r="R210" s="121" t="s">
        <v>22</v>
      </c>
      <c r="U210" s="48">
        <f t="shared" si="3"/>
        <v>96864.4</v>
      </c>
    </row>
    <row r="211" spans="2:21">
      <c r="B211" s="121" t="s">
        <v>5157</v>
      </c>
      <c r="C211" s="122">
        <v>211</v>
      </c>
      <c r="D211" s="105"/>
      <c r="E211" s="103"/>
      <c r="F211" s="123" t="s">
        <v>66</v>
      </c>
      <c r="G211" s="124">
        <v>3010105000000</v>
      </c>
      <c r="H211" s="125"/>
      <c r="I211" s="123" t="s">
        <v>5163</v>
      </c>
      <c r="K211" s="30">
        <v>1336.78</v>
      </c>
      <c r="L211" s="121" t="s">
        <v>22</v>
      </c>
      <c r="N211" s="30">
        <v>0</v>
      </c>
      <c r="P211" s="30">
        <v>94.33</v>
      </c>
      <c r="Q211" s="30">
        <v>1431.11</v>
      </c>
      <c r="R211" s="121" t="s">
        <v>22</v>
      </c>
      <c r="U211" s="48">
        <f t="shared" si="3"/>
        <v>1431.11</v>
      </c>
    </row>
    <row r="212" spans="2:21">
      <c r="B212" s="121" t="s">
        <v>5157</v>
      </c>
      <c r="C212" s="122">
        <v>211</v>
      </c>
      <c r="D212" s="105"/>
      <c r="E212" s="103"/>
      <c r="F212" s="123" t="s">
        <v>66</v>
      </c>
      <c r="G212" s="124">
        <v>3020100000000</v>
      </c>
      <c r="H212" s="125"/>
      <c r="I212" s="123" t="s">
        <v>5151</v>
      </c>
      <c r="K212" s="30">
        <v>-59464193.960000001</v>
      </c>
      <c r="L212" s="121" t="s">
        <v>143</v>
      </c>
      <c r="N212" s="30">
        <v>29733582.579999998</v>
      </c>
      <c r="P212" s="30">
        <v>10726.51</v>
      </c>
      <c r="Q212" s="30">
        <v>-89187050.030000001</v>
      </c>
      <c r="R212" s="121" t="s">
        <v>143</v>
      </c>
      <c r="U212" s="48">
        <f t="shared" si="3"/>
        <v>89187050.030000001</v>
      </c>
    </row>
    <row r="213" spans="2:21">
      <c r="B213" s="121" t="s">
        <v>5157</v>
      </c>
      <c r="C213" s="122">
        <v>211</v>
      </c>
      <c r="D213" s="105"/>
      <c r="E213" s="103"/>
      <c r="F213" s="123" t="s">
        <v>66</v>
      </c>
      <c r="G213" s="124">
        <v>3020200000000</v>
      </c>
      <c r="H213" s="125"/>
      <c r="I213" s="123" t="s">
        <v>5152</v>
      </c>
      <c r="K213" s="30">
        <v>-4349683.03</v>
      </c>
      <c r="L213" s="121" t="s">
        <v>143</v>
      </c>
      <c r="N213" s="30">
        <v>2090385.25</v>
      </c>
      <c r="P213" s="30">
        <v>0</v>
      </c>
      <c r="Q213" s="30">
        <v>-6440068.2800000003</v>
      </c>
      <c r="R213" s="121" t="s">
        <v>143</v>
      </c>
      <c r="U213" s="48">
        <f t="shared" si="3"/>
        <v>6440068.2800000003</v>
      </c>
    </row>
    <row r="214" spans="2:21">
      <c r="B214" s="121" t="s">
        <v>5157</v>
      </c>
      <c r="C214" s="122">
        <v>223</v>
      </c>
      <c r="D214" s="105"/>
      <c r="E214" s="103"/>
      <c r="F214" s="123" t="s">
        <v>67</v>
      </c>
      <c r="G214" s="124">
        <v>3010101000000</v>
      </c>
      <c r="H214" s="125"/>
      <c r="I214" s="123" t="s">
        <v>5160</v>
      </c>
      <c r="K214" s="30">
        <v>173024.69</v>
      </c>
      <c r="L214" s="121" t="s">
        <v>22</v>
      </c>
      <c r="N214" s="30">
        <v>0</v>
      </c>
      <c r="P214" s="30">
        <v>68950.2</v>
      </c>
      <c r="Q214" s="30">
        <v>241974.89</v>
      </c>
      <c r="R214" s="121" t="s">
        <v>22</v>
      </c>
      <c r="U214" s="48">
        <f t="shared" si="3"/>
        <v>241974.89</v>
      </c>
    </row>
    <row r="215" spans="2:21">
      <c r="B215" s="121" t="s">
        <v>5157</v>
      </c>
      <c r="C215" s="122">
        <v>223</v>
      </c>
      <c r="D215" s="105"/>
      <c r="E215" s="103"/>
      <c r="F215" s="123" t="s">
        <v>67</v>
      </c>
      <c r="G215" s="124">
        <v>3010103000000</v>
      </c>
      <c r="H215" s="125"/>
      <c r="I215" s="123" t="s">
        <v>5161</v>
      </c>
      <c r="K215" s="30">
        <v>3189330.72</v>
      </c>
      <c r="L215" s="121" t="s">
        <v>22</v>
      </c>
      <c r="N215" s="30">
        <v>0</v>
      </c>
      <c r="P215" s="30">
        <v>790987.77</v>
      </c>
      <c r="Q215" s="30">
        <v>3980318.49</v>
      </c>
      <c r="R215" s="121" t="s">
        <v>22</v>
      </c>
      <c r="U215" s="48">
        <f t="shared" si="3"/>
        <v>3980318.49</v>
      </c>
    </row>
    <row r="216" spans="2:21">
      <c r="B216" s="121" t="s">
        <v>5157</v>
      </c>
      <c r="C216" s="122">
        <v>223</v>
      </c>
      <c r="D216" s="105"/>
      <c r="E216" s="103"/>
      <c r="F216" s="123" t="s">
        <v>67</v>
      </c>
      <c r="G216" s="124">
        <v>3010104000000</v>
      </c>
      <c r="H216" s="125"/>
      <c r="I216" s="123" t="s">
        <v>5162</v>
      </c>
      <c r="K216" s="30">
        <v>62036.47</v>
      </c>
      <c r="L216" s="121" t="s">
        <v>22</v>
      </c>
      <c r="N216" s="30">
        <v>0</v>
      </c>
      <c r="P216" s="30">
        <v>9732.8700000000008</v>
      </c>
      <c r="Q216" s="30">
        <v>71769.34</v>
      </c>
      <c r="R216" s="121" t="s">
        <v>22</v>
      </c>
      <c r="U216" s="48">
        <f t="shared" si="3"/>
        <v>71769.34</v>
      </c>
    </row>
    <row r="217" spans="2:21">
      <c r="B217" s="121" t="s">
        <v>5157</v>
      </c>
      <c r="C217" s="122">
        <v>223</v>
      </c>
      <c r="D217" s="105"/>
      <c r="E217" s="103"/>
      <c r="F217" s="123" t="s">
        <v>67</v>
      </c>
      <c r="G217" s="124">
        <v>3020100000000</v>
      </c>
      <c r="H217" s="125"/>
      <c r="I217" s="123" t="s">
        <v>5151</v>
      </c>
      <c r="K217" s="30">
        <v>-59182473.43</v>
      </c>
      <c r="L217" s="121" t="s">
        <v>143</v>
      </c>
      <c r="N217" s="30">
        <v>29766634.829999998</v>
      </c>
      <c r="P217" s="30">
        <v>76551.16</v>
      </c>
      <c r="Q217" s="30">
        <v>-88872557.099999994</v>
      </c>
      <c r="R217" s="121" t="s">
        <v>143</v>
      </c>
      <c r="U217" s="48">
        <f t="shared" si="3"/>
        <v>88872557.099999994</v>
      </c>
    </row>
    <row r="218" spans="2:21">
      <c r="B218" s="121" t="s">
        <v>5157</v>
      </c>
      <c r="C218" s="122">
        <v>223</v>
      </c>
      <c r="D218" s="105"/>
      <c r="E218" s="103"/>
      <c r="F218" s="123" t="s">
        <v>67</v>
      </c>
      <c r="G218" s="124">
        <v>3020200000000</v>
      </c>
      <c r="H218" s="125"/>
      <c r="I218" s="123" t="s">
        <v>5152</v>
      </c>
      <c r="K218" s="30">
        <v>-2708095.65</v>
      </c>
      <c r="L218" s="121" t="s">
        <v>143</v>
      </c>
      <c r="N218" s="30">
        <v>870381.64</v>
      </c>
      <c r="P218" s="30">
        <v>0</v>
      </c>
      <c r="Q218" s="30">
        <v>-3578477.29</v>
      </c>
      <c r="R218" s="121" t="s">
        <v>143</v>
      </c>
      <c r="U218" s="48">
        <f t="shared" si="3"/>
        <v>3578477.29</v>
      </c>
    </row>
    <row r="219" spans="2:21">
      <c r="B219" s="121" t="s">
        <v>5157</v>
      </c>
      <c r="C219" s="122">
        <v>4892</v>
      </c>
      <c r="D219" s="105"/>
      <c r="E219" s="103"/>
      <c r="F219" s="123" t="s">
        <v>68</v>
      </c>
      <c r="G219" s="124">
        <v>3010101000000</v>
      </c>
      <c r="H219" s="125"/>
      <c r="I219" s="123" t="s">
        <v>5160</v>
      </c>
      <c r="K219" s="30">
        <v>694115.19</v>
      </c>
      <c r="L219" s="121" t="s">
        <v>22</v>
      </c>
      <c r="N219" s="30">
        <v>2308.5100000000002</v>
      </c>
      <c r="P219" s="30">
        <v>380146.79</v>
      </c>
      <c r="Q219" s="30">
        <v>1071953.47</v>
      </c>
      <c r="R219" s="121" t="s">
        <v>22</v>
      </c>
      <c r="U219" s="48">
        <f t="shared" si="3"/>
        <v>1071953.47</v>
      </c>
    </row>
    <row r="220" spans="2:21">
      <c r="B220" s="121" t="s">
        <v>5157</v>
      </c>
      <c r="C220" s="122">
        <v>4892</v>
      </c>
      <c r="D220" s="105"/>
      <c r="E220" s="103"/>
      <c r="F220" s="123" t="s">
        <v>68</v>
      </c>
      <c r="G220" s="124">
        <v>3010103000000</v>
      </c>
      <c r="H220" s="125"/>
      <c r="I220" s="123" t="s">
        <v>5161</v>
      </c>
      <c r="K220" s="30">
        <v>705915</v>
      </c>
      <c r="L220" s="121" t="s">
        <v>22</v>
      </c>
      <c r="N220" s="30">
        <v>2308.5100000000002</v>
      </c>
      <c r="P220" s="30">
        <v>385708.15</v>
      </c>
      <c r="Q220" s="30">
        <v>1089314.6399999999</v>
      </c>
      <c r="R220" s="121" t="s">
        <v>22</v>
      </c>
      <c r="U220" s="48">
        <f t="shared" si="3"/>
        <v>1089314.6399999999</v>
      </c>
    </row>
    <row r="221" spans="2:21">
      <c r="B221" s="121" t="s">
        <v>5157</v>
      </c>
      <c r="C221" s="122">
        <v>237</v>
      </c>
      <c r="D221" s="105"/>
      <c r="E221" s="103"/>
      <c r="F221" s="123" t="s">
        <v>69</v>
      </c>
      <c r="G221" s="124">
        <v>3010101000000</v>
      </c>
      <c r="H221" s="125"/>
      <c r="I221" s="123" t="s">
        <v>5160</v>
      </c>
      <c r="K221" s="30">
        <v>24557927.16</v>
      </c>
      <c r="L221" s="121" t="s">
        <v>22</v>
      </c>
      <c r="N221" s="30">
        <v>396272.06</v>
      </c>
      <c r="P221" s="30">
        <v>12597438.74</v>
      </c>
      <c r="Q221" s="30">
        <v>36759093.840000004</v>
      </c>
      <c r="R221" s="121" t="s">
        <v>22</v>
      </c>
      <c r="U221" s="48">
        <f t="shared" si="3"/>
        <v>36759093.840000004</v>
      </c>
    </row>
    <row r="222" spans="2:21">
      <c r="B222" s="121" t="s">
        <v>5157</v>
      </c>
      <c r="C222" s="122">
        <v>237</v>
      </c>
      <c r="D222" s="105"/>
      <c r="E222" s="103"/>
      <c r="F222" s="123" t="s">
        <v>69</v>
      </c>
      <c r="G222" s="124">
        <v>3010103000000</v>
      </c>
      <c r="H222" s="125"/>
      <c r="I222" s="123" t="s">
        <v>5161</v>
      </c>
      <c r="K222" s="30">
        <v>29699922.600000001</v>
      </c>
      <c r="L222" s="121" t="s">
        <v>22</v>
      </c>
      <c r="N222" s="30">
        <v>221309.99</v>
      </c>
      <c r="P222" s="30">
        <v>15105746.75</v>
      </c>
      <c r="Q222" s="30">
        <v>44584359.359999999</v>
      </c>
      <c r="R222" s="121" t="s">
        <v>22</v>
      </c>
      <c r="U222" s="48">
        <f t="shared" si="3"/>
        <v>44584359.359999999</v>
      </c>
    </row>
    <row r="223" spans="2:21">
      <c r="B223" s="121" t="s">
        <v>5157</v>
      </c>
      <c r="C223" s="122">
        <v>237</v>
      </c>
      <c r="D223" s="105"/>
      <c r="E223" s="103"/>
      <c r="F223" s="123" t="s">
        <v>69</v>
      </c>
      <c r="G223" s="124">
        <v>3010104000000</v>
      </c>
      <c r="H223" s="125"/>
      <c r="I223" s="123" t="s">
        <v>5162</v>
      </c>
      <c r="K223" s="30">
        <v>237386.74</v>
      </c>
      <c r="L223" s="121" t="s">
        <v>22</v>
      </c>
      <c r="N223" s="30">
        <v>497.92</v>
      </c>
      <c r="P223" s="30">
        <v>82771.820000000007</v>
      </c>
      <c r="Q223" s="30">
        <v>319660.64</v>
      </c>
      <c r="R223" s="121" t="s">
        <v>22</v>
      </c>
      <c r="U223" s="48">
        <f t="shared" si="3"/>
        <v>319660.64</v>
      </c>
    </row>
    <row r="224" spans="2:21">
      <c r="B224" s="121" t="s">
        <v>5157</v>
      </c>
      <c r="C224" s="122">
        <v>237</v>
      </c>
      <c r="D224" s="105"/>
      <c r="E224" s="103"/>
      <c r="F224" s="123" t="s">
        <v>69</v>
      </c>
      <c r="G224" s="124">
        <v>3020100000000</v>
      </c>
      <c r="H224" s="125"/>
      <c r="I224" s="123" t="s">
        <v>5151</v>
      </c>
      <c r="K224" s="30">
        <v>-83766480.709999993</v>
      </c>
      <c r="L224" s="121" t="s">
        <v>143</v>
      </c>
      <c r="N224" s="30">
        <v>43585185.530000001</v>
      </c>
      <c r="P224" s="30">
        <v>40062.730000000003</v>
      </c>
      <c r="Q224" s="30">
        <v>-127311603.51000001</v>
      </c>
      <c r="R224" s="121" t="s">
        <v>143</v>
      </c>
      <c r="U224" s="48">
        <f t="shared" si="3"/>
        <v>127311603.51000001</v>
      </c>
    </row>
    <row r="225" spans="2:21">
      <c r="B225" s="121" t="s">
        <v>5157</v>
      </c>
      <c r="C225" s="122">
        <v>237</v>
      </c>
      <c r="D225" s="105"/>
      <c r="E225" s="103"/>
      <c r="F225" s="123" t="s">
        <v>69</v>
      </c>
      <c r="G225" s="124">
        <v>3020200000000</v>
      </c>
      <c r="H225" s="125"/>
      <c r="I225" s="123" t="s">
        <v>5152</v>
      </c>
      <c r="K225" s="30">
        <v>-635124.42000000004</v>
      </c>
      <c r="L225" s="121" t="s">
        <v>143</v>
      </c>
      <c r="N225" s="30">
        <v>644788.12</v>
      </c>
      <c r="P225" s="30">
        <v>302.68</v>
      </c>
      <c r="Q225" s="30">
        <v>-1279609.8600000001</v>
      </c>
      <c r="R225" s="121" t="s">
        <v>143</v>
      </c>
      <c r="U225" s="48">
        <f t="shared" si="3"/>
        <v>1279609.8600000001</v>
      </c>
    </row>
    <row r="226" spans="2:21">
      <c r="B226" s="121" t="s">
        <v>5157</v>
      </c>
      <c r="C226" s="122">
        <v>4371</v>
      </c>
      <c r="D226" s="105"/>
      <c r="E226" s="103"/>
      <c r="F226" s="123" t="s">
        <v>70</v>
      </c>
      <c r="G226" s="124">
        <v>3010103000000</v>
      </c>
      <c r="H226" s="125"/>
      <c r="I226" s="123" t="s">
        <v>5161</v>
      </c>
      <c r="K226" s="30">
        <v>302292</v>
      </c>
      <c r="L226" s="121" t="s">
        <v>22</v>
      </c>
      <c r="N226" s="30">
        <v>0</v>
      </c>
      <c r="P226" s="30">
        <v>149132</v>
      </c>
      <c r="Q226" s="30">
        <v>451424</v>
      </c>
      <c r="R226" s="121" t="s">
        <v>22</v>
      </c>
      <c r="U226" s="48">
        <f t="shared" si="3"/>
        <v>451424</v>
      </c>
    </row>
    <row r="227" spans="2:21">
      <c r="B227" s="121" t="s">
        <v>5157</v>
      </c>
      <c r="C227" s="122">
        <v>2316</v>
      </c>
      <c r="D227" s="105"/>
      <c r="E227" s="103"/>
      <c r="F227" s="123" t="s">
        <v>71</v>
      </c>
      <c r="G227" s="124">
        <v>3010101000000</v>
      </c>
      <c r="H227" s="125"/>
      <c r="I227" s="123" t="s">
        <v>5160</v>
      </c>
      <c r="K227" s="30">
        <v>3794332.11</v>
      </c>
      <c r="L227" s="121" t="s">
        <v>22</v>
      </c>
      <c r="N227" s="30">
        <v>10.78</v>
      </c>
      <c r="P227" s="30">
        <v>1802898.32</v>
      </c>
      <c r="Q227" s="30">
        <v>5597219.6500000004</v>
      </c>
      <c r="R227" s="121" t="s">
        <v>22</v>
      </c>
      <c r="U227" s="48">
        <f t="shared" si="3"/>
        <v>5597219.6500000004</v>
      </c>
    </row>
    <row r="228" spans="2:21">
      <c r="B228" s="121" t="s">
        <v>5157</v>
      </c>
      <c r="C228" s="122">
        <v>2316</v>
      </c>
      <c r="D228" s="105"/>
      <c r="E228" s="103"/>
      <c r="F228" s="123" t="s">
        <v>71</v>
      </c>
      <c r="G228" s="124">
        <v>3010103000000</v>
      </c>
      <c r="H228" s="125"/>
      <c r="I228" s="123" t="s">
        <v>5161</v>
      </c>
      <c r="K228" s="30">
        <v>3831513.74</v>
      </c>
      <c r="L228" s="121" t="s">
        <v>22</v>
      </c>
      <c r="N228" s="30">
        <v>10.78</v>
      </c>
      <c r="P228" s="30">
        <v>1834442.11</v>
      </c>
      <c r="Q228" s="30">
        <v>5665945.0700000003</v>
      </c>
      <c r="R228" s="121" t="s">
        <v>22</v>
      </c>
      <c r="U228" s="48">
        <f t="shared" si="3"/>
        <v>5665945.0700000003</v>
      </c>
    </row>
    <row r="229" spans="2:21">
      <c r="B229" s="121" t="s">
        <v>5157</v>
      </c>
      <c r="C229" s="122">
        <v>2316</v>
      </c>
      <c r="D229" s="105"/>
      <c r="E229" s="103"/>
      <c r="F229" s="123" t="s">
        <v>71</v>
      </c>
      <c r="G229" s="124">
        <v>3010104000000</v>
      </c>
      <c r="H229" s="125"/>
      <c r="I229" s="123" t="s">
        <v>5162</v>
      </c>
      <c r="K229" s="30">
        <v>57027.44</v>
      </c>
      <c r="L229" s="121" t="s">
        <v>22</v>
      </c>
      <c r="N229" s="30">
        <v>0</v>
      </c>
      <c r="P229" s="30">
        <v>19778.88</v>
      </c>
      <c r="Q229" s="30">
        <v>76806.320000000007</v>
      </c>
      <c r="R229" s="121" t="s">
        <v>22</v>
      </c>
      <c r="U229" s="48">
        <f t="shared" si="3"/>
        <v>76806.320000000007</v>
      </c>
    </row>
    <row r="230" spans="2:21">
      <c r="B230" s="121" t="s">
        <v>5157</v>
      </c>
      <c r="C230" s="122">
        <v>2316</v>
      </c>
      <c r="D230" s="105"/>
      <c r="E230" s="103"/>
      <c r="F230" s="123" t="s">
        <v>71</v>
      </c>
      <c r="G230" s="124">
        <v>3020100000000</v>
      </c>
      <c r="H230" s="125"/>
      <c r="I230" s="123" t="s">
        <v>5151</v>
      </c>
      <c r="K230" s="30">
        <v>-17620497.489999998</v>
      </c>
      <c r="L230" s="121" t="s">
        <v>143</v>
      </c>
      <c r="N230" s="30">
        <v>8189121.0800000001</v>
      </c>
      <c r="P230" s="30">
        <v>136.13</v>
      </c>
      <c r="Q230" s="30">
        <v>-25809482.440000001</v>
      </c>
      <c r="R230" s="121" t="s">
        <v>143</v>
      </c>
      <c r="U230" s="48">
        <f t="shared" si="3"/>
        <v>25809482.440000001</v>
      </c>
    </row>
    <row r="231" spans="2:21">
      <c r="B231" s="121" t="s">
        <v>5157</v>
      </c>
      <c r="C231" s="122">
        <v>2316</v>
      </c>
      <c r="D231" s="105"/>
      <c r="E231" s="103"/>
      <c r="F231" s="123" t="s">
        <v>71</v>
      </c>
      <c r="G231" s="124">
        <v>3020200000000</v>
      </c>
      <c r="H231" s="125"/>
      <c r="I231" s="123" t="s">
        <v>5152</v>
      </c>
      <c r="K231" s="30">
        <v>-135217.4</v>
      </c>
      <c r="L231" s="121" t="s">
        <v>143</v>
      </c>
      <c r="N231" s="30">
        <v>0</v>
      </c>
      <c r="P231" s="30">
        <v>0</v>
      </c>
      <c r="Q231" s="30">
        <v>-135217.4</v>
      </c>
      <c r="R231" s="121" t="s">
        <v>143</v>
      </c>
      <c r="U231" s="48">
        <f t="shared" si="3"/>
        <v>135217.4</v>
      </c>
    </row>
    <row r="232" spans="2:21">
      <c r="B232" s="121" t="s">
        <v>5157</v>
      </c>
      <c r="C232" s="122">
        <v>241</v>
      </c>
      <c r="D232" s="105"/>
      <c r="E232" s="103"/>
      <c r="F232" s="123" t="s">
        <v>72</v>
      </c>
      <c r="G232" s="124">
        <v>3010101000000</v>
      </c>
      <c r="H232" s="125"/>
      <c r="I232" s="123" t="s">
        <v>5160</v>
      </c>
      <c r="K232" s="30">
        <v>2427244.6800000002</v>
      </c>
      <c r="L232" s="121" t="s">
        <v>22</v>
      </c>
      <c r="N232" s="30">
        <v>0</v>
      </c>
      <c r="P232" s="30">
        <v>1192266.67</v>
      </c>
      <c r="Q232" s="30">
        <v>3619511.35</v>
      </c>
      <c r="R232" s="121" t="s">
        <v>22</v>
      </c>
      <c r="U232" s="48">
        <f t="shared" si="3"/>
        <v>3619511.35</v>
      </c>
    </row>
    <row r="233" spans="2:21">
      <c r="B233" s="121" t="s">
        <v>5157</v>
      </c>
      <c r="C233" s="122">
        <v>241</v>
      </c>
      <c r="D233" s="105"/>
      <c r="E233" s="103"/>
      <c r="F233" s="123" t="s">
        <v>72</v>
      </c>
      <c r="G233" s="124">
        <v>3010103000000</v>
      </c>
      <c r="H233" s="125"/>
      <c r="I233" s="123" t="s">
        <v>5161</v>
      </c>
      <c r="K233" s="30">
        <v>2523679.0099999998</v>
      </c>
      <c r="L233" s="121" t="s">
        <v>22</v>
      </c>
      <c r="N233" s="30">
        <v>54.1</v>
      </c>
      <c r="P233" s="30">
        <v>1245916.73</v>
      </c>
      <c r="Q233" s="30">
        <v>3769541.64</v>
      </c>
      <c r="R233" s="121" t="s">
        <v>22</v>
      </c>
      <c r="U233" s="48">
        <f t="shared" si="3"/>
        <v>3769541.64</v>
      </c>
    </row>
    <row r="234" spans="2:21">
      <c r="B234" s="121" t="s">
        <v>5157</v>
      </c>
      <c r="C234" s="122">
        <v>241</v>
      </c>
      <c r="D234" s="105"/>
      <c r="E234" s="103"/>
      <c r="F234" s="123" t="s">
        <v>72</v>
      </c>
      <c r="G234" s="124">
        <v>3010104000000</v>
      </c>
      <c r="H234" s="125"/>
      <c r="I234" s="123" t="s">
        <v>5162</v>
      </c>
      <c r="K234" s="30">
        <v>6228.8</v>
      </c>
      <c r="L234" s="121" t="s">
        <v>22</v>
      </c>
      <c r="N234" s="30">
        <v>0</v>
      </c>
      <c r="P234" s="30">
        <v>1905.11</v>
      </c>
      <c r="Q234" s="30">
        <v>8133.91</v>
      </c>
      <c r="R234" s="121" t="s">
        <v>22</v>
      </c>
      <c r="U234" s="48">
        <f t="shared" si="3"/>
        <v>8133.91</v>
      </c>
    </row>
    <row r="235" spans="2:21">
      <c r="B235" s="121" t="s">
        <v>5157</v>
      </c>
      <c r="C235" s="122">
        <v>241</v>
      </c>
      <c r="D235" s="105"/>
      <c r="E235" s="103"/>
      <c r="F235" s="123" t="s">
        <v>72</v>
      </c>
      <c r="G235" s="124">
        <v>3020100000000</v>
      </c>
      <c r="H235" s="125"/>
      <c r="I235" s="123" t="s">
        <v>5151</v>
      </c>
      <c r="K235" s="30">
        <v>-7210449.1399999997</v>
      </c>
      <c r="L235" s="121" t="s">
        <v>143</v>
      </c>
      <c r="N235" s="30">
        <v>3773641.23</v>
      </c>
      <c r="P235" s="30">
        <v>0</v>
      </c>
      <c r="Q235" s="30">
        <v>-10984090.369999999</v>
      </c>
      <c r="R235" s="121" t="s">
        <v>143</v>
      </c>
      <c r="U235" s="48">
        <f t="shared" si="3"/>
        <v>10984090.369999999</v>
      </c>
    </row>
    <row r="236" spans="2:21">
      <c r="B236" s="121" t="s">
        <v>5157</v>
      </c>
      <c r="C236" s="122">
        <v>1242</v>
      </c>
      <c r="D236" s="105"/>
      <c r="E236" s="103"/>
      <c r="F236" s="123" t="s">
        <v>73</v>
      </c>
      <c r="G236" s="124">
        <v>3010101000000</v>
      </c>
      <c r="H236" s="125"/>
      <c r="I236" s="123" t="s">
        <v>5160</v>
      </c>
      <c r="K236" s="30">
        <v>17677173.530000001</v>
      </c>
      <c r="L236" s="121" t="s">
        <v>22</v>
      </c>
      <c r="N236" s="30">
        <v>0</v>
      </c>
      <c r="P236" s="30">
        <v>9060002.0700000003</v>
      </c>
      <c r="Q236" s="30">
        <v>26737175.600000001</v>
      </c>
      <c r="R236" s="121" t="s">
        <v>22</v>
      </c>
      <c r="U236" s="48">
        <f t="shared" si="3"/>
        <v>26737175.600000001</v>
      </c>
    </row>
    <row r="237" spans="2:21">
      <c r="B237" s="121" t="s">
        <v>5157</v>
      </c>
      <c r="C237" s="122">
        <v>1242</v>
      </c>
      <c r="D237" s="105"/>
      <c r="E237" s="103"/>
      <c r="F237" s="123" t="s">
        <v>73</v>
      </c>
      <c r="G237" s="124">
        <v>3010103000000</v>
      </c>
      <c r="H237" s="125"/>
      <c r="I237" s="123" t="s">
        <v>5161</v>
      </c>
      <c r="K237" s="30">
        <v>10357223.33</v>
      </c>
      <c r="L237" s="121" t="s">
        <v>22</v>
      </c>
      <c r="N237" s="30">
        <v>0</v>
      </c>
      <c r="P237" s="30">
        <v>3453618.43</v>
      </c>
      <c r="Q237" s="30">
        <v>13810841.76</v>
      </c>
      <c r="R237" s="121" t="s">
        <v>22</v>
      </c>
      <c r="U237" s="48">
        <f t="shared" si="3"/>
        <v>13810841.76</v>
      </c>
    </row>
    <row r="238" spans="2:21">
      <c r="B238" s="121" t="s">
        <v>5157</v>
      </c>
      <c r="C238" s="122">
        <v>1242</v>
      </c>
      <c r="D238" s="105"/>
      <c r="E238" s="103"/>
      <c r="F238" s="123" t="s">
        <v>73</v>
      </c>
      <c r="G238" s="124">
        <v>3010104000000</v>
      </c>
      <c r="H238" s="125"/>
      <c r="I238" s="123" t="s">
        <v>5162</v>
      </c>
      <c r="K238" s="30">
        <v>804.13</v>
      </c>
      <c r="L238" s="121" t="s">
        <v>22</v>
      </c>
      <c r="N238" s="30">
        <v>0</v>
      </c>
      <c r="P238" s="30">
        <v>0</v>
      </c>
      <c r="Q238" s="30">
        <v>804.13</v>
      </c>
      <c r="R238" s="121" t="s">
        <v>22</v>
      </c>
      <c r="U238" s="48">
        <f t="shared" si="3"/>
        <v>804.13</v>
      </c>
    </row>
    <row r="239" spans="2:21">
      <c r="B239" s="121" t="s">
        <v>5157</v>
      </c>
      <c r="C239" s="122">
        <v>1242</v>
      </c>
      <c r="D239" s="105"/>
      <c r="E239" s="103"/>
      <c r="F239" s="123" t="s">
        <v>73</v>
      </c>
      <c r="G239" s="124">
        <v>3020100000000</v>
      </c>
      <c r="H239" s="125"/>
      <c r="I239" s="123" t="s">
        <v>5151</v>
      </c>
      <c r="K239" s="30">
        <v>-37101815.409999996</v>
      </c>
      <c r="L239" s="121" t="s">
        <v>143</v>
      </c>
      <c r="N239" s="30">
        <v>17884231.489999998</v>
      </c>
      <c r="P239" s="30">
        <v>0</v>
      </c>
      <c r="Q239" s="30">
        <v>-54986046.899999999</v>
      </c>
      <c r="R239" s="121" t="s">
        <v>143</v>
      </c>
      <c r="U239" s="48">
        <f t="shared" si="3"/>
        <v>54986046.899999999</v>
      </c>
    </row>
    <row r="240" spans="2:21">
      <c r="B240" s="121" t="s">
        <v>5157</v>
      </c>
      <c r="C240" s="122">
        <v>1242</v>
      </c>
      <c r="D240" s="105"/>
      <c r="E240" s="103"/>
      <c r="F240" s="123" t="s">
        <v>73</v>
      </c>
      <c r="G240" s="124">
        <v>3020200000000</v>
      </c>
      <c r="H240" s="125"/>
      <c r="I240" s="123" t="s">
        <v>5152</v>
      </c>
      <c r="K240" s="30">
        <v>-3610666.59</v>
      </c>
      <c r="L240" s="121" t="s">
        <v>143</v>
      </c>
      <c r="N240" s="30">
        <v>1857028.84</v>
      </c>
      <c r="P240" s="30">
        <v>0</v>
      </c>
      <c r="Q240" s="30">
        <v>-5467695.4299999997</v>
      </c>
      <c r="R240" s="121" t="s">
        <v>143</v>
      </c>
      <c r="U240" s="48">
        <f t="shared" si="3"/>
        <v>5467695.4299999997</v>
      </c>
    </row>
    <row r="241" spans="2:21">
      <c r="B241" s="121" t="s">
        <v>5157</v>
      </c>
      <c r="C241" s="122">
        <v>254</v>
      </c>
      <c r="D241" s="105"/>
      <c r="E241" s="103"/>
      <c r="F241" s="123" t="s">
        <v>75</v>
      </c>
      <c r="G241" s="124">
        <v>3010101000000</v>
      </c>
      <c r="H241" s="125"/>
      <c r="I241" s="123" t="s">
        <v>5160</v>
      </c>
      <c r="K241" s="30">
        <v>2264191.33</v>
      </c>
      <c r="L241" s="121" t="s">
        <v>22</v>
      </c>
      <c r="N241" s="30">
        <v>0</v>
      </c>
      <c r="P241" s="30">
        <v>1120619.3700000001</v>
      </c>
      <c r="Q241" s="30">
        <v>3384810.7</v>
      </c>
      <c r="R241" s="121" t="s">
        <v>22</v>
      </c>
      <c r="U241" s="48">
        <f t="shared" si="3"/>
        <v>3384810.7</v>
      </c>
    </row>
    <row r="242" spans="2:21">
      <c r="B242" s="121" t="s">
        <v>5157</v>
      </c>
      <c r="C242" s="122">
        <v>254</v>
      </c>
      <c r="D242" s="105"/>
      <c r="E242" s="103"/>
      <c r="F242" s="123" t="s">
        <v>75</v>
      </c>
      <c r="G242" s="124">
        <v>3010103000000</v>
      </c>
      <c r="H242" s="125"/>
      <c r="I242" s="123" t="s">
        <v>5161</v>
      </c>
      <c r="K242" s="30">
        <v>2321839.16</v>
      </c>
      <c r="L242" s="121" t="s">
        <v>22</v>
      </c>
      <c r="N242" s="30">
        <v>0</v>
      </c>
      <c r="P242" s="30">
        <v>1153614.05</v>
      </c>
      <c r="Q242" s="30">
        <v>3475453.21</v>
      </c>
      <c r="R242" s="121" t="s">
        <v>22</v>
      </c>
      <c r="U242" s="48">
        <f t="shared" si="3"/>
        <v>3475453.21</v>
      </c>
    </row>
    <row r="243" spans="2:21">
      <c r="B243" s="121" t="s">
        <v>5157</v>
      </c>
      <c r="C243" s="122">
        <v>254</v>
      </c>
      <c r="D243" s="105"/>
      <c r="E243" s="103"/>
      <c r="F243" s="123" t="s">
        <v>75</v>
      </c>
      <c r="G243" s="124">
        <v>3010104000000</v>
      </c>
      <c r="H243" s="125"/>
      <c r="I243" s="123" t="s">
        <v>5162</v>
      </c>
      <c r="K243" s="30">
        <v>12885.92</v>
      </c>
      <c r="L243" s="121" t="s">
        <v>22</v>
      </c>
      <c r="N243" s="30">
        <v>0</v>
      </c>
      <c r="P243" s="30">
        <v>8429.9</v>
      </c>
      <c r="Q243" s="30">
        <v>21315.82</v>
      </c>
      <c r="R243" s="121" t="s">
        <v>22</v>
      </c>
      <c r="U243" s="48">
        <f t="shared" si="3"/>
        <v>21315.82</v>
      </c>
    </row>
    <row r="244" spans="2:21">
      <c r="B244" s="121" t="s">
        <v>5157</v>
      </c>
      <c r="C244" s="122">
        <v>254</v>
      </c>
      <c r="D244" s="105"/>
      <c r="E244" s="103"/>
      <c r="F244" s="123" t="s">
        <v>75</v>
      </c>
      <c r="G244" s="124">
        <v>3010105000000</v>
      </c>
      <c r="H244" s="125"/>
      <c r="I244" s="123" t="s">
        <v>5163</v>
      </c>
      <c r="K244" s="30">
        <v>3150.94</v>
      </c>
      <c r="L244" s="121" t="s">
        <v>22</v>
      </c>
      <c r="N244" s="30">
        <v>0</v>
      </c>
      <c r="P244" s="30">
        <v>162.09</v>
      </c>
      <c r="Q244" s="30">
        <v>3313.03</v>
      </c>
      <c r="R244" s="121" t="s">
        <v>22</v>
      </c>
      <c r="U244" s="48">
        <f t="shared" si="3"/>
        <v>3313.03</v>
      </c>
    </row>
    <row r="245" spans="2:21">
      <c r="B245" s="121" t="s">
        <v>5157</v>
      </c>
      <c r="C245" s="122">
        <v>254</v>
      </c>
      <c r="D245" s="105"/>
      <c r="E245" s="103"/>
      <c r="F245" s="123" t="s">
        <v>75</v>
      </c>
      <c r="G245" s="124">
        <v>3020100000000</v>
      </c>
      <c r="H245" s="125"/>
      <c r="I245" s="123" t="s">
        <v>5151</v>
      </c>
      <c r="K245" s="30">
        <v>-10863423.529999999</v>
      </c>
      <c r="L245" s="121" t="s">
        <v>143</v>
      </c>
      <c r="N245" s="30">
        <v>5379791.2000000002</v>
      </c>
      <c r="P245" s="30">
        <v>61.62</v>
      </c>
      <c r="Q245" s="30">
        <v>-16243153.109999999</v>
      </c>
      <c r="R245" s="121" t="s">
        <v>143</v>
      </c>
      <c r="U245" s="48">
        <f t="shared" si="3"/>
        <v>16243153.109999999</v>
      </c>
    </row>
    <row r="246" spans="2:21">
      <c r="B246" s="121" t="s">
        <v>5157</v>
      </c>
      <c r="C246" s="122">
        <v>1261</v>
      </c>
      <c r="D246" s="105"/>
      <c r="E246" s="103"/>
      <c r="F246" s="123" t="s">
        <v>76</v>
      </c>
      <c r="G246" s="124">
        <v>3010101000000</v>
      </c>
      <c r="H246" s="125"/>
      <c r="I246" s="123" t="s">
        <v>5160</v>
      </c>
      <c r="K246" s="30">
        <v>2650110.1800000002</v>
      </c>
      <c r="L246" s="121" t="s">
        <v>22</v>
      </c>
      <c r="N246" s="30">
        <v>0</v>
      </c>
      <c r="P246" s="30">
        <v>1505612.36</v>
      </c>
      <c r="Q246" s="30">
        <v>4155722.54</v>
      </c>
      <c r="R246" s="121" t="s">
        <v>22</v>
      </c>
      <c r="U246" s="48">
        <f t="shared" si="3"/>
        <v>4155722.54</v>
      </c>
    </row>
    <row r="247" spans="2:21">
      <c r="B247" s="121" t="s">
        <v>5157</v>
      </c>
      <c r="C247" s="122">
        <v>1261</v>
      </c>
      <c r="D247" s="105"/>
      <c r="E247" s="103"/>
      <c r="F247" s="123" t="s">
        <v>76</v>
      </c>
      <c r="G247" s="124">
        <v>3010104000000</v>
      </c>
      <c r="H247" s="125"/>
      <c r="I247" s="123" t="s">
        <v>5162</v>
      </c>
      <c r="K247" s="30">
        <v>55996.06</v>
      </c>
      <c r="L247" s="121" t="s">
        <v>22</v>
      </c>
      <c r="N247" s="30">
        <v>0</v>
      </c>
      <c r="P247" s="30">
        <v>20285.060000000001</v>
      </c>
      <c r="Q247" s="30">
        <v>76281.119999999995</v>
      </c>
      <c r="R247" s="121" t="s">
        <v>22</v>
      </c>
      <c r="U247" s="48">
        <f t="shared" si="3"/>
        <v>76281.119999999995</v>
      </c>
    </row>
    <row r="248" spans="2:21">
      <c r="B248" s="121" t="s">
        <v>5157</v>
      </c>
      <c r="C248" s="122">
        <v>1261</v>
      </c>
      <c r="D248" s="105"/>
      <c r="E248" s="103"/>
      <c r="F248" s="123" t="s">
        <v>76</v>
      </c>
      <c r="G248" s="124">
        <v>3010105000000</v>
      </c>
      <c r="H248" s="125"/>
      <c r="I248" s="123" t="s">
        <v>5163</v>
      </c>
      <c r="K248" s="30">
        <v>0</v>
      </c>
      <c r="L248" s="121" t="s">
        <v>22</v>
      </c>
      <c r="N248" s="30">
        <v>52807.07</v>
      </c>
      <c r="P248" s="30">
        <v>52807.07</v>
      </c>
      <c r="Q248" s="30">
        <v>0</v>
      </c>
      <c r="R248" s="121" t="s">
        <v>22</v>
      </c>
      <c r="U248" s="48">
        <f t="shared" si="3"/>
        <v>0</v>
      </c>
    </row>
    <row r="249" spans="2:21">
      <c r="B249" s="121" t="s">
        <v>5157</v>
      </c>
      <c r="C249" s="122">
        <v>1261</v>
      </c>
      <c r="D249" s="105"/>
      <c r="E249" s="103"/>
      <c r="F249" s="123" t="s">
        <v>76</v>
      </c>
      <c r="G249" s="124">
        <v>3020100000000</v>
      </c>
      <c r="H249" s="125"/>
      <c r="I249" s="123" t="s">
        <v>5151</v>
      </c>
      <c r="K249" s="30">
        <v>-12281815.560000001</v>
      </c>
      <c r="L249" s="121" t="s">
        <v>143</v>
      </c>
      <c r="N249" s="30">
        <v>6840636.7800000003</v>
      </c>
      <c r="P249" s="30">
        <v>0</v>
      </c>
      <c r="Q249" s="30">
        <v>-19122452.34</v>
      </c>
      <c r="R249" s="121" t="s">
        <v>143</v>
      </c>
      <c r="U249" s="48">
        <f t="shared" si="3"/>
        <v>19122452.34</v>
      </c>
    </row>
    <row r="250" spans="2:21">
      <c r="B250" s="121" t="s">
        <v>5157</v>
      </c>
      <c r="C250" s="122">
        <v>2811</v>
      </c>
      <c r="D250" s="105"/>
      <c r="E250" s="103"/>
      <c r="F250" s="123" t="s">
        <v>77</v>
      </c>
      <c r="G250" s="124">
        <v>3010101000000</v>
      </c>
      <c r="H250" s="125"/>
      <c r="I250" s="123" t="s">
        <v>5160</v>
      </c>
      <c r="K250" s="30">
        <v>2168317.35</v>
      </c>
      <c r="L250" s="121" t="s">
        <v>22</v>
      </c>
      <c r="N250" s="30">
        <v>3056.53</v>
      </c>
      <c r="P250" s="30">
        <v>3241397.08</v>
      </c>
      <c r="Q250" s="30">
        <v>5406657.9000000004</v>
      </c>
      <c r="R250" s="121" t="s">
        <v>22</v>
      </c>
      <c r="U250" s="48">
        <f t="shared" si="3"/>
        <v>5406657.9000000004</v>
      </c>
    </row>
    <row r="251" spans="2:21">
      <c r="B251" s="121" t="s">
        <v>5157</v>
      </c>
      <c r="C251" s="122">
        <v>2811</v>
      </c>
      <c r="D251" s="105"/>
      <c r="E251" s="103"/>
      <c r="F251" s="123" t="s">
        <v>77</v>
      </c>
      <c r="G251" s="124">
        <v>3010103000000</v>
      </c>
      <c r="H251" s="125"/>
      <c r="I251" s="123" t="s">
        <v>5161</v>
      </c>
      <c r="K251" s="30">
        <v>1748323.16</v>
      </c>
      <c r="L251" s="121" t="s">
        <v>22</v>
      </c>
      <c r="N251" s="30">
        <v>0</v>
      </c>
      <c r="P251" s="30">
        <v>1774962.55</v>
      </c>
      <c r="Q251" s="30">
        <v>3523285.71</v>
      </c>
      <c r="R251" s="121" t="s">
        <v>22</v>
      </c>
      <c r="U251" s="48">
        <f t="shared" si="3"/>
        <v>3523285.71</v>
      </c>
    </row>
    <row r="252" spans="2:21">
      <c r="B252" s="121" t="s">
        <v>5157</v>
      </c>
      <c r="C252" s="122">
        <v>2811</v>
      </c>
      <c r="D252" s="105"/>
      <c r="E252" s="103"/>
      <c r="F252" s="123" t="s">
        <v>77</v>
      </c>
      <c r="G252" s="124">
        <v>3010104000000</v>
      </c>
      <c r="H252" s="125"/>
      <c r="I252" s="123" t="s">
        <v>5162</v>
      </c>
      <c r="K252" s="30">
        <v>170066.76</v>
      </c>
      <c r="L252" s="121" t="s">
        <v>22</v>
      </c>
      <c r="N252" s="30">
        <v>0</v>
      </c>
      <c r="P252" s="30">
        <v>81924.73</v>
      </c>
      <c r="Q252" s="30">
        <v>251991.49</v>
      </c>
      <c r="R252" s="121" t="s">
        <v>22</v>
      </c>
      <c r="U252" s="48">
        <f t="shared" si="3"/>
        <v>251991.49</v>
      </c>
    </row>
    <row r="253" spans="2:21">
      <c r="B253" s="121" t="s">
        <v>5157</v>
      </c>
      <c r="C253" s="122">
        <v>2811</v>
      </c>
      <c r="D253" s="105"/>
      <c r="E253" s="103"/>
      <c r="F253" s="123" t="s">
        <v>77</v>
      </c>
      <c r="G253" s="124">
        <v>3010105000000</v>
      </c>
      <c r="H253" s="125"/>
      <c r="I253" s="123" t="s">
        <v>5163</v>
      </c>
      <c r="K253" s="30">
        <v>25843</v>
      </c>
      <c r="L253" s="121" t="s">
        <v>22</v>
      </c>
      <c r="N253" s="30">
        <v>0</v>
      </c>
      <c r="P253" s="30">
        <v>14850</v>
      </c>
      <c r="Q253" s="30">
        <v>40693</v>
      </c>
      <c r="R253" s="121" t="s">
        <v>22</v>
      </c>
      <c r="U253" s="48">
        <f t="shared" si="3"/>
        <v>40693</v>
      </c>
    </row>
    <row r="254" spans="2:21">
      <c r="B254" s="121" t="s">
        <v>5157</v>
      </c>
      <c r="C254" s="122">
        <v>2811</v>
      </c>
      <c r="D254" s="105"/>
      <c r="E254" s="103"/>
      <c r="F254" s="123" t="s">
        <v>77</v>
      </c>
      <c r="G254" s="124">
        <v>3020100000000</v>
      </c>
      <c r="H254" s="125"/>
      <c r="I254" s="123" t="s">
        <v>5151</v>
      </c>
      <c r="K254" s="30">
        <v>-2097207.1</v>
      </c>
      <c r="L254" s="121" t="s">
        <v>143</v>
      </c>
      <c r="N254" s="30">
        <v>1036734.68</v>
      </c>
      <c r="P254" s="30">
        <v>0</v>
      </c>
      <c r="Q254" s="30">
        <v>-3133941.78</v>
      </c>
      <c r="R254" s="121" t="s">
        <v>143</v>
      </c>
      <c r="U254" s="48">
        <f t="shared" si="3"/>
        <v>3133941.78</v>
      </c>
    </row>
    <row r="255" spans="2:21">
      <c r="B255" s="121" t="s">
        <v>5157</v>
      </c>
      <c r="C255" s="122">
        <v>2811</v>
      </c>
      <c r="D255" s="105"/>
      <c r="E255" s="103"/>
      <c r="F255" s="123" t="s">
        <v>77</v>
      </c>
      <c r="G255" s="124">
        <v>3020200000000</v>
      </c>
      <c r="H255" s="125"/>
      <c r="I255" s="123" t="s">
        <v>5152</v>
      </c>
      <c r="K255" s="30">
        <v>-1405688.92</v>
      </c>
      <c r="L255" s="121" t="s">
        <v>143</v>
      </c>
      <c r="N255" s="30">
        <v>2876889.49</v>
      </c>
      <c r="P255" s="30">
        <v>0</v>
      </c>
      <c r="Q255" s="30">
        <v>-4282578.41</v>
      </c>
      <c r="R255" s="121" t="s">
        <v>143</v>
      </c>
      <c r="U255" s="48">
        <f t="shared" si="3"/>
        <v>4282578.41</v>
      </c>
    </row>
    <row r="256" spans="2:21">
      <c r="B256" s="121" t="s">
        <v>5157</v>
      </c>
      <c r="C256" s="122">
        <v>4827</v>
      </c>
      <c r="D256" s="105"/>
      <c r="E256" s="103"/>
      <c r="F256" s="123" t="s">
        <v>78</v>
      </c>
      <c r="G256" s="124">
        <v>3010101000000</v>
      </c>
      <c r="H256" s="125"/>
      <c r="I256" s="123" t="s">
        <v>5160</v>
      </c>
      <c r="K256" s="30">
        <v>492932.2</v>
      </c>
      <c r="L256" s="121" t="s">
        <v>22</v>
      </c>
      <c r="N256" s="30">
        <v>0</v>
      </c>
      <c r="P256" s="30">
        <v>242699.9</v>
      </c>
      <c r="Q256" s="30">
        <v>735632.1</v>
      </c>
      <c r="R256" s="121" t="s">
        <v>22</v>
      </c>
      <c r="U256" s="48">
        <f t="shared" si="3"/>
        <v>735632.1</v>
      </c>
    </row>
    <row r="257" spans="2:21">
      <c r="B257" s="121" t="s">
        <v>5157</v>
      </c>
      <c r="C257" s="122">
        <v>4827</v>
      </c>
      <c r="D257" s="105"/>
      <c r="E257" s="103"/>
      <c r="F257" s="123" t="s">
        <v>78</v>
      </c>
      <c r="G257" s="124">
        <v>3010102000000</v>
      </c>
      <c r="H257" s="125"/>
      <c r="I257" s="123" t="s">
        <v>5164</v>
      </c>
      <c r="K257" s="30">
        <v>4280</v>
      </c>
      <c r="L257" s="121" t="s">
        <v>22</v>
      </c>
      <c r="N257" s="30">
        <v>0</v>
      </c>
      <c r="P257" s="30">
        <v>2990.14</v>
      </c>
      <c r="Q257" s="30">
        <v>7270.14</v>
      </c>
      <c r="R257" s="121" t="s">
        <v>22</v>
      </c>
      <c r="U257" s="48">
        <f t="shared" si="3"/>
        <v>7270.14</v>
      </c>
    </row>
    <row r="258" spans="2:21">
      <c r="B258" s="121" t="s">
        <v>5157</v>
      </c>
      <c r="C258" s="122">
        <v>4827</v>
      </c>
      <c r="D258" s="105"/>
      <c r="E258" s="103"/>
      <c r="F258" s="123" t="s">
        <v>78</v>
      </c>
      <c r="G258" s="124">
        <v>3010103000000</v>
      </c>
      <c r="H258" s="125"/>
      <c r="I258" s="123" t="s">
        <v>5161</v>
      </c>
      <c r="K258" s="30">
        <v>531657.28</v>
      </c>
      <c r="L258" s="121" t="s">
        <v>22</v>
      </c>
      <c r="N258" s="30">
        <v>0</v>
      </c>
      <c r="P258" s="30">
        <v>265927.65000000002</v>
      </c>
      <c r="Q258" s="30">
        <v>797584.93</v>
      </c>
      <c r="R258" s="121" t="s">
        <v>22</v>
      </c>
      <c r="U258" s="48">
        <f t="shared" si="3"/>
        <v>797584.93</v>
      </c>
    </row>
    <row r="259" spans="2:21">
      <c r="B259" s="121" t="s">
        <v>5157</v>
      </c>
      <c r="C259" s="122">
        <v>4827</v>
      </c>
      <c r="D259" s="105"/>
      <c r="E259" s="103"/>
      <c r="F259" s="123" t="s">
        <v>78</v>
      </c>
      <c r="G259" s="124">
        <v>3020100000000</v>
      </c>
      <c r="H259" s="125"/>
      <c r="I259" s="123" t="s">
        <v>5151</v>
      </c>
      <c r="K259" s="30">
        <v>0</v>
      </c>
      <c r="L259" s="121" t="s">
        <v>143</v>
      </c>
      <c r="N259" s="30">
        <v>0</v>
      </c>
      <c r="P259" s="30">
        <v>0</v>
      </c>
      <c r="Q259" s="30">
        <v>0</v>
      </c>
      <c r="R259" s="121" t="s">
        <v>143</v>
      </c>
      <c r="U259" s="48">
        <f t="shared" si="3"/>
        <v>0</v>
      </c>
    </row>
    <row r="260" spans="2:21">
      <c r="B260" s="121" t="s">
        <v>5157</v>
      </c>
      <c r="C260" s="122">
        <v>2484</v>
      </c>
      <c r="D260" s="105"/>
      <c r="E260" s="103"/>
      <c r="F260" s="123" t="s">
        <v>79</v>
      </c>
      <c r="G260" s="124">
        <v>3010101000000</v>
      </c>
      <c r="H260" s="125"/>
      <c r="I260" s="123" t="s">
        <v>5160</v>
      </c>
      <c r="K260" s="30">
        <v>1163984.49</v>
      </c>
      <c r="L260" s="121" t="s">
        <v>22</v>
      </c>
      <c r="N260" s="30">
        <v>0</v>
      </c>
      <c r="P260" s="30">
        <v>570859.66</v>
      </c>
      <c r="Q260" s="30">
        <v>1734844.15</v>
      </c>
      <c r="R260" s="121" t="s">
        <v>22</v>
      </c>
      <c r="U260" s="48">
        <f t="shared" si="3"/>
        <v>1734844.15</v>
      </c>
    </row>
    <row r="261" spans="2:21">
      <c r="B261" s="121" t="s">
        <v>5157</v>
      </c>
      <c r="C261" s="122">
        <v>2484</v>
      </c>
      <c r="D261" s="105"/>
      <c r="E261" s="103"/>
      <c r="F261" s="123" t="s">
        <v>79</v>
      </c>
      <c r="G261" s="124">
        <v>3010103000000</v>
      </c>
      <c r="H261" s="125"/>
      <c r="I261" s="123" t="s">
        <v>5161</v>
      </c>
      <c r="K261" s="30">
        <v>1047684.56</v>
      </c>
      <c r="L261" s="121" t="s">
        <v>22</v>
      </c>
      <c r="N261" s="30">
        <v>0</v>
      </c>
      <c r="P261" s="30">
        <v>749783.64</v>
      </c>
      <c r="Q261" s="30">
        <v>1797468.2</v>
      </c>
      <c r="R261" s="121" t="s">
        <v>22</v>
      </c>
      <c r="U261" s="48">
        <f t="shared" si="3"/>
        <v>1797468.2</v>
      </c>
    </row>
    <row r="262" spans="2:21">
      <c r="B262" s="121" t="s">
        <v>5157</v>
      </c>
      <c r="C262" s="122">
        <v>2484</v>
      </c>
      <c r="D262" s="105"/>
      <c r="E262" s="103"/>
      <c r="F262" s="123" t="s">
        <v>79</v>
      </c>
      <c r="G262" s="124">
        <v>3010104000000</v>
      </c>
      <c r="H262" s="125"/>
      <c r="I262" s="123" t="s">
        <v>5162</v>
      </c>
      <c r="K262" s="30">
        <v>148049.81</v>
      </c>
      <c r="L262" s="121" t="s">
        <v>22</v>
      </c>
      <c r="N262" s="30">
        <v>0</v>
      </c>
      <c r="P262" s="30">
        <v>41186.04</v>
      </c>
      <c r="Q262" s="30">
        <v>189235.85</v>
      </c>
      <c r="R262" s="121" t="s">
        <v>22</v>
      </c>
      <c r="U262" s="48">
        <f t="shared" si="3"/>
        <v>189235.85</v>
      </c>
    </row>
    <row r="263" spans="2:21">
      <c r="B263" s="121" t="s">
        <v>5157</v>
      </c>
      <c r="C263" s="122">
        <v>2484</v>
      </c>
      <c r="D263" s="105"/>
      <c r="E263" s="103"/>
      <c r="F263" s="123" t="s">
        <v>79</v>
      </c>
      <c r="G263" s="124">
        <v>3010105000000</v>
      </c>
      <c r="H263" s="125"/>
      <c r="I263" s="123" t="s">
        <v>5163</v>
      </c>
      <c r="K263" s="30">
        <v>0</v>
      </c>
      <c r="L263" s="121" t="s">
        <v>22</v>
      </c>
      <c r="N263" s="30">
        <v>73462.460000000006</v>
      </c>
      <c r="P263" s="30">
        <v>73462.460000000006</v>
      </c>
      <c r="Q263" s="30">
        <v>0</v>
      </c>
      <c r="R263" s="121" t="s">
        <v>22</v>
      </c>
      <c r="U263" s="48">
        <f t="shared" si="3"/>
        <v>0</v>
      </c>
    </row>
    <row r="264" spans="2:21">
      <c r="B264" s="121" t="s">
        <v>5157</v>
      </c>
      <c r="C264" s="122">
        <v>2484</v>
      </c>
      <c r="D264" s="105"/>
      <c r="E264" s="103"/>
      <c r="F264" s="123" t="s">
        <v>79</v>
      </c>
      <c r="G264" s="124">
        <v>3020100000000</v>
      </c>
      <c r="H264" s="125"/>
      <c r="I264" s="123" t="s">
        <v>5151</v>
      </c>
      <c r="K264" s="30">
        <v>-6534273.2199999997</v>
      </c>
      <c r="L264" s="121" t="s">
        <v>143</v>
      </c>
      <c r="N264" s="30">
        <v>3341215.83</v>
      </c>
      <c r="P264" s="30">
        <v>0</v>
      </c>
      <c r="Q264" s="30">
        <v>-9875489.0500000007</v>
      </c>
      <c r="R264" s="121" t="s">
        <v>143</v>
      </c>
      <c r="U264" s="48">
        <f t="shared" si="3"/>
        <v>9875489.0500000007</v>
      </c>
    </row>
    <row r="265" spans="2:21">
      <c r="B265" s="121" t="s">
        <v>5157</v>
      </c>
      <c r="C265" s="122">
        <v>2484</v>
      </c>
      <c r="D265" s="105"/>
      <c r="E265" s="103"/>
      <c r="F265" s="123" t="s">
        <v>79</v>
      </c>
      <c r="G265" s="124">
        <v>3020200000000</v>
      </c>
      <c r="H265" s="125"/>
      <c r="I265" s="123" t="s">
        <v>5152</v>
      </c>
      <c r="K265" s="30">
        <v>-103202.24000000001</v>
      </c>
      <c r="L265" s="121" t="s">
        <v>143</v>
      </c>
      <c r="N265" s="30">
        <v>434032.05</v>
      </c>
      <c r="P265" s="30">
        <v>0</v>
      </c>
      <c r="Q265" s="30">
        <v>-537234.29</v>
      </c>
      <c r="R265" s="121" t="s">
        <v>143</v>
      </c>
      <c r="U265" s="48">
        <f t="shared" si="3"/>
        <v>537234.29</v>
      </c>
    </row>
    <row r="266" spans="2:21">
      <c r="B266" s="121" t="s">
        <v>5157</v>
      </c>
      <c r="C266" s="122">
        <v>1763</v>
      </c>
      <c r="D266" s="105"/>
      <c r="E266" s="103"/>
      <c r="F266" s="123" t="s">
        <v>80</v>
      </c>
      <c r="G266" s="124">
        <v>3010101000000</v>
      </c>
      <c r="H266" s="125"/>
      <c r="I266" s="123" t="s">
        <v>5160</v>
      </c>
      <c r="K266" s="30">
        <v>1924364.48</v>
      </c>
      <c r="L266" s="121" t="s">
        <v>22</v>
      </c>
      <c r="N266" s="30">
        <v>0</v>
      </c>
      <c r="P266" s="30">
        <v>939827.85</v>
      </c>
      <c r="Q266" s="30">
        <v>2864192.33</v>
      </c>
      <c r="R266" s="121" t="s">
        <v>22</v>
      </c>
      <c r="U266" s="48">
        <f t="shared" si="3"/>
        <v>2864192.33</v>
      </c>
    </row>
    <row r="267" spans="2:21">
      <c r="B267" s="121" t="s">
        <v>5157</v>
      </c>
      <c r="C267" s="122">
        <v>1763</v>
      </c>
      <c r="D267" s="105"/>
      <c r="E267" s="103"/>
      <c r="F267" s="123" t="s">
        <v>80</v>
      </c>
      <c r="G267" s="124">
        <v>3010104000000</v>
      </c>
      <c r="H267" s="125"/>
      <c r="I267" s="123" t="s">
        <v>5162</v>
      </c>
      <c r="K267" s="30">
        <v>3309.78</v>
      </c>
      <c r="L267" s="121" t="s">
        <v>22</v>
      </c>
      <c r="N267" s="30">
        <v>0</v>
      </c>
      <c r="P267" s="30">
        <v>1654.89</v>
      </c>
      <c r="Q267" s="30">
        <v>4964.67</v>
      </c>
      <c r="R267" s="121" t="s">
        <v>22</v>
      </c>
      <c r="U267" s="48">
        <f t="shared" si="3"/>
        <v>4964.67</v>
      </c>
    </row>
    <row r="268" spans="2:21">
      <c r="B268" s="121" t="s">
        <v>5157</v>
      </c>
      <c r="C268" s="122">
        <v>1763</v>
      </c>
      <c r="D268" s="105"/>
      <c r="E268" s="103"/>
      <c r="F268" s="123" t="s">
        <v>80</v>
      </c>
      <c r="G268" s="124">
        <v>3010105000000</v>
      </c>
      <c r="H268" s="125"/>
      <c r="I268" s="123" t="s">
        <v>5163</v>
      </c>
      <c r="K268" s="30">
        <v>0</v>
      </c>
      <c r="L268" s="121" t="s">
        <v>22</v>
      </c>
      <c r="N268" s="30">
        <v>19446.87</v>
      </c>
      <c r="P268" s="30">
        <v>19446.87</v>
      </c>
      <c r="Q268" s="30">
        <v>0</v>
      </c>
      <c r="R268" s="121" t="s">
        <v>22</v>
      </c>
      <c r="U268" s="48">
        <f t="shared" si="3"/>
        <v>0</v>
      </c>
    </row>
    <row r="269" spans="2:21">
      <c r="B269" s="121" t="s">
        <v>5157</v>
      </c>
      <c r="C269" s="122">
        <v>1763</v>
      </c>
      <c r="D269" s="105"/>
      <c r="E269" s="103"/>
      <c r="F269" s="123" t="s">
        <v>80</v>
      </c>
      <c r="G269" s="124">
        <v>3020100000000</v>
      </c>
      <c r="H269" s="125"/>
      <c r="I269" s="123" t="s">
        <v>5151</v>
      </c>
      <c r="K269" s="30">
        <v>-2340916.69</v>
      </c>
      <c r="L269" s="121" t="s">
        <v>143</v>
      </c>
      <c r="N269" s="30">
        <v>1281563.94</v>
      </c>
      <c r="P269" s="30">
        <v>0</v>
      </c>
      <c r="Q269" s="30">
        <v>-3622480.63</v>
      </c>
      <c r="R269" s="121" t="s">
        <v>143</v>
      </c>
      <c r="U269" s="48">
        <f t="shared" si="3"/>
        <v>3622480.63</v>
      </c>
    </row>
    <row r="270" spans="2:21">
      <c r="B270" s="121" t="s">
        <v>5157</v>
      </c>
      <c r="C270" s="122">
        <v>1763</v>
      </c>
      <c r="D270" s="105"/>
      <c r="E270" s="103"/>
      <c r="F270" s="123" t="s">
        <v>80</v>
      </c>
      <c r="G270" s="124">
        <v>3020200000000</v>
      </c>
      <c r="H270" s="125"/>
      <c r="I270" s="123" t="s">
        <v>5152</v>
      </c>
      <c r="K270" s="30">
        <v>-86027.37</v>
      </c>
      <c r="L270" s="121" t="s">
        <v>143</v>
      </c>
      <c r="N270" s="30">
        <v>28464.78</v>
      </c>
      <c r="P270" s="30">
        <v>0</v>
      </c>
      <c r="Q270" s="30">
        <v>-114492.15</v>
      </c>
      <c r="R270" s="121" t="s">
        <v>143</v>
      </c>
      <c r="U270" s="48">
        <f t="shared" ref="U270:U333" si="4">ABS(Q270)</f>
        <v>114492.15</v>
      </c>
    </row>
    <row r="271" spans="2:21">
      <c r="B271" s="121" t="s">
        <v>5157</v>
      </c>
      <c r="C271" s="122">
        <v>4546</v>
      </c>
      <c r="D271" s="105"/>
      <c r="E271" s="103"/>
      <c r="F271" s="123" t="s">
        <v>81</v>
      </c>
      <c r="G271" s="124">
        <v>3010101000000</v>
      </c>
      <c r="H271" s="125"/>
      <c r="I271" s="123" t="s">
        <v>5160</v>
      </c>
      <c r="K271" s="30">
        <v>705367.38</v>
      </c>
      <c r="L271" s="121" t="s">
        <v>22</v>
      </c>
      <c r="N271" s="30">
        <v>0</v>
      </c>
      <c r="P271" s="30">
        <v>352724.2</v>
      </c>
      <c r="Q271" s="30">
        <v>1058091.58</v>
      </c>
      <c r="R271" s="121" t="s">
        <v>22</v>
      </c>
      <c r="U271" s="48">
        <f t="shared" si="4"/>
        <v>1058091.58</v>
      </c>
    </row>
    <row r="272" spans="2:21">
      <c r="B272" s="121" t="s">
        <v>5157</v>
      </c>
      <c r="C272" s="122">
        <v>4546</v>
      </c>
      <c r="D272" s="105"/>
      <c r="E272" s="103"/>
      <c r="F272" s="123" t="s">
        <v>81</v>
      </c>
      <c r="G272" s="124">
        <v>3010103000000</v>
      </c>
      <c r="H272" s="125"/>
      <c r="I272" s="123" t="s">
        <v>5161</v>
      </c>
      <c r="K272" s="30">
        <v>722066.02</v>
      </c>
      <c r="L272" s="121" t="s">
        <v>22</v>
      </c>
      <c r="N272" s="30">
        <v>0</v>
      </c>
      <c r="P272" s="30">
        <v>361073.52</v>
      </c>
      <c r="Q272" s="30">
        <v>1083139.54</v>
      </c>
      <c r="R272" s="121" t="s">
        <v>22</v>
      </c>
      <c r="U272" s="48">
        <f t="shared" si="4"/>
        <v>1083139.54</v>
      </c>
    </row>
    <row r="273" spans="2:21">
      <c r="B273" s="121" t="s">
        <v>5157</v>
      </c>
      <c r="C273" s="122">
        <v>4546</v>
      </c>
      <c r="D273" s="105"/>
      <c r="E273" s="103"/>
      <c r="F273" s="123" t="s">
        <v>81</v>
      </c>
      <c r="G273" s="124">
        <v>3020100000000</v>
      </c>
      <c r="H273" s="125"/>
      <c r="I273" s="123" t="s">
        <v>5151</v>
      </c>
      <c r="K273" s="30">
        <v>-395590.34</v>
      </c>
      <c r="L273" s="121" t="s">
        <v>143</v>
      </c>
      <c r="N273" s="30">
        <v>204393.44</v>
      </c>
      <c r="P273" s="30">
        <v>0</v>
      </c>
      <c r="Q273" s="30">
        <v>-599983.78</v>
      </c>
      <c r="R273" s="121" t="s">
        <v>143</v>
      </c>
      <c r="U273" s="48">
        <f t="shared" si="4"/>
        <v>599983.78</v>
      </c>
    </row>
    <row r="274" spans="2:21">
      <c r="B274" s="121" t="s">
        <v>5157</v>
      </c>
      <c r="C274" s="122">
        <v>299</v>
      </c>
      <c r="D274" s="105"/>
      <c r="E274" s="103"/>
      <c r="F274" s="123" t="s">
        <v>82</v>
      </c>
      <c r="G274" s="124">
        <v>3010103000000</v>
      </c>
      <c r="H274" s="125"/>
      <c r="I274" s="123" t="s">
        <v>5161</v>
      </c>
      <c r="K274" s="30">
        <v>193563.47</v>
      </c>
      <c r="L274" s="121" t="s">
        <v>22</v>
      </c>
      <c r="N274" s="30">
        <v>627.77</v>
      </c>
      <c r="P274" s="30">
        <v>97611.66</v>
      </c>
      <c r="Q274" s="30">
        <v>290547.36</v>
      </c>
      <c r="R274" s="121" t="s">
        <v>22</v>
      </c>
      <c r="U274" s="48">
        <f t="shared" si="4"/>
        <v>290547.36</v>
      </c>
    </row>
    <row r="275" spans="2:21">
      <c r="B275" s="121" t="s">
        <v>5157</v>
      </c>
      <c r="C275" s="122">
        <v>299</v>
      </c>
      <c r="D275" s="105"/>
      <c r="E275" s="103"/>
      <c r="F275" s="123" t="s">
        <v>82</v>
      </c>
      <c r="G275" s="124">
        <v>3010104000000</v>
      </c>
      <c r="H275" s="125"/>
      <c r="I275" s="123" t="s">
        <v>5162</v>
      </c>
      <c r="K275" s="30">
        <v>306.83999999999997</v>
      </c>
      <c r="L275" s="121" t="s">
        <v>22</v>
      </c>
      <c r="N275" s="30">
        <v>0</v>
      </c>
      <c r="P275" s="30">
        <v>175.46</v>
      </c>
      <c r="Q275" s="30">
        <v>482.3</v>
      </c>
      <c r="R275" s="121" t="s">
        <v>22</v>
      </c>
      <c r="U275" s="48">
        <f t="shared" si="4"/>
        <v>482.3</v>
      </c>
    </row>
    <row r="276" spans="2:21">
      <c r="B276" s="121" t="s">
        <v>5157</v>
      </c>
      <c r="C276" s="122">
        <v>299</v>
      </c>
      <c r="D276" s="105"/>
      <c r="E276" s="103"/>
      <c r="F276" s="123" t="s">
        <v>82</v>
      </c>
      <c r="G276" s="124">
        <v>3020100000000</v>
      </c>
      <c r="H276" s="125"/>
      <c r="I276" s="123" t="s">
        <v>5151</v>
      </c>
      <c r="K276" s="30">
        <v>-4097623.8</v>
      </c>
      <c r="L276" s="121" t="s">
        <v>143</v>
      </c>
      <c r="N276" s="30">
        <v>2126407.14</v>
      </c>
      <c r="P276" s="30">
        <v>6199.2</v>
      </c>
      <c r="Q276" s="30">
        <v>-6217831.7400000002</v>
      </c>
      <c r="R276" s="121" t="s">
        <v>143</v>
      </c>
      <c r="U276" s="48">
        <f t="shared" si="4"/>
        <v>6217831.7400000002</v>
      </c>
    </row>
    <row r="277" spans="2:21">
      <c r="B277" s="121" t="s">
        <v>5157</v>
      </c>
      <c r="C277" s="122">
        <v>309</v>
      </c>
      <c r="D277" s="105"/>
      <c r="E277" s="103"/>
      <c r="F277" s="123" t="s">
        <v>83</v>
      </c>
      <c r="G277" s="124">
        <v>3010101000000</v>
      </c>
      <c r="H277" s="125"/>
      <c r="I277" s="123" t="s">
        <v>5160</v>
      </c>
      <c r="K277" s="30">
        <v>2456381.85</v>
      </c>
      <c r="L277" s="121" t="s">
        <v>22</v>
      </c>
      <c r="N277" s="30">
        <v>0</v>
      </c>
      <c r="P277" s="30">
        <v>1213732.24</v>
      </c>
      <c r="Q277" s="30">
        <v>3670114.09</v>
      </c>
      <c r="R277" s="121" t="s">
        <v>22</v>
      </c>
      <c r="U277" s="48">
        <f t="shared" si="4"/>
        <v>3670114.09</v>
      </c>
    </row>
    <row r="278" spans="2:21">
      <c r="B278" s="121" t="s">
        <v>5157</v>
      </c>
      <c r="C278" s="122">
        <v>309</v>
      </c>
      <c r="D278" s="105"/>
      <c r="E278" s="103"/>
      <c r="F278" s="123" t="s">
        <v>83</v>
      </c>
      <c r="G278" s="124">
        <v>3010103000000</v>
      </c>
      <c r="H278" s="125"/>
      <c r="I278" s="123" t="s">
        <v>5161</v>
      </c>
      <c r="K278" s="30">
        <v>2527869.52</v>
      </c>
      <c r="L278" s="121" t="s">
        <v>22</v>
      </c>
      <c r="N278" s="30">
        <v>0</v>
      </c>
      <c r="P278" s="30">
        <v>1246892.6499999999</v>
      </c>
      <c r="Q278" s="30">
        <v>3774762.17</v>
      </c>
      <c r="R278" s="121" t="s">
        <v>22</v>
      </c>
      <c r="U278" s="48">
        <f t="shared" si="4"/>
        <v>3774762.17</v>
      </c>
    </row>
    <row r="279" spans="2:21">
      <c r="B279" s="121" t="s">
        <v>5157</v>
      </c>
      <c r="C279" s="122">
        <v>309</v>
      </c>
      <c r="D279" s="105"/>
      <c r="E279" s="103"/>
      <c r="F279" s="123" t="s">
        <v>83</v>
      </c>
      <c r="G279" s="124">
        <v>3010104000000</v>
      </c>
      <c r="H279" s="125"/>
      <c r="I279" s="123" t="s">
        <v>5162</v>
      </c>
      <c r="K279" s="30">
        <v>55509.85</v>
      </c>
      <c r="L279" s="121" t="s">
        <v>22</v>
      </c>
      <c r="N279" s="30">
        <v>0</v>
      </c>
      <c r="P279" s="30">
        <v>26188.49</v>
      </c>
      <c r="Q279" s="30">
        <v>81698.34</v>
      </c>
      <c r="R279" s="121" t="s">
        <v>22</v>
      </c>
      <c r="U279" s="48">
        <f t="shared" si="4"/>
        <v>81698.34</v>
      </c>
    </row>
    <row r="280" spans="2:21">
      <c r="B280" s="121" t="s">
        <v>5157</v>
      </c>
      <c r="C280" s="122">
        <v>309</v>
      </c>
      <c r="D280" s="105"/>
      <c r="E280" s="103"/>
      <c r="F280" s="123" t="s">
        <v>83</v>
      </c>
      <c r="G280" s="124">
        <v>3020100000000</v>
      </c>
      <c r="H280" s="125"/>
      <c r="I280" s="123" t="s">
        <v>5151</v>
      </c>
      <c r="K280" s="30">
        <v>-17143008.350000001</v>
      </c>
      <c r="L280" s="121" t="s">
        <v>143</v>
      </c>
      <c r="N280" s="30">
        <v>8367445.75</v>
      </c>
      <c r="P280" s="30">
        <v>0</v>
      </c>
      <c r="Q280" s="30">
        <v>-25510454.100000001</v>
      </c>
      <c r="R280" s="121" t="s">
        <v>143</v>
      </c>
      <c r="U280" s="48">
        <f t="shared" si="4"/>
        <v>25510454.100000001</v>
      </c>
    </row>
    <row r="281" spans="2:21">
      <c r="B281" s="121" t="s">
        <v>5157</v>
      </c>
      <c r="C281" s="122">
        <v>4844</v>
      </c>
      <c r="D281" s="105"/>
      <c r="E281" s="103"/>
      <c r="F281" s="123" t="s">
        <v>84</v>
      </c>
      <c r="G281" s="124">
        <v>3010101000000</v>
      </c>
      <c r="H281" s="125"/>
      <c r="I281" s="123" t="s">
        <v>5160</v>
      </c>
      <c r="K281" s="30">
        <v>1475817.31</v>
      </c>
      <c r="L281" s="121" t="s">
        <v>22</v>
      </c>
      <c r="N281" s="30">
        <v>0</v>
      </c>
      <c r="P281" s="30">
        <v>827830.97</v>
      </c>
      <c r="Q281" s="30">
        <v>2303648.2799999998</v>
      </c>
      <c r="R281" s="121" t="s">
        <v>22</v>
      </c>
      <c r="U281" s="48">
        <f t="shared" si="4"/>
        <v>2303648.2799999998</v>
      </c>
    </row>
    <row r="282" spans="2:21">
      <c r="B282" s="121" t="s">
        <v>5157</v>
      </c>
      <c r="C282" s="122">
        <v>4844</v>
      </c>
      <c r="D282" s="105"/>
      <c r="E282" s="103"/>
      <c r="F282" s="123" t="s">
        <v>84</v>
      </c>
      <c r="G282" s="124">
        <v>3010103000000</v>
      </c>
      <c r="H282" s="125"/>
      <c r="I282" s="123" t="s">
        <v>5161</v>
      </c>
      <c r="K282" s="30">
        <v>1485213.12</v>
      </c>
      <c r="L282" s="121" t="s">
        <v>22</v>
      </c>
      <c r="N282" s="30">
        <v>0</v>
      </c>
      <c r="P282" s="30">
        <v>833261.68</v>
      </c>
      <c r="Q282" s="30">
        <v>2318474.7999999998</v>
      </c>
      <c r="R282" s="121" t="s">
        <v>22</v>
      </c>
      <c r="U282" s="48">
        <f t="shared" si="4"/>
        <v>2318474.7999999998</v>
      </c>
    </row>
    <row r="283" spans="2:21">
      <c r="B283" s="121" t="s">
        <v>5157</v>
      </c>
      <c r="C283" s="122">
        <v>4844</v>
      </c>
      <c r="D283" s="105"/>
      <c r="E283" s="103"/>
      <c r="F283" s="123" t="s">
        <v>84</v>
      </c>
      <c r="G283" s="124">
        <v>3010104000000</v>
      </c>
      <c r="H283" s="125"/>
      <c r="I283" s="123" t="s">
        <v>5162</v>
      </c>
      <c r="K283" s="30">
        <v>1891.37</v>
      </c>
      <c r="L283" s="121" t="s">
        <v>22</v>
      </c>
      <c r="N283" s="30">
        <v>0</v>
      </c>
      <c r="P283" s="30">
        <v>972.27</v>
      </c>
      <c r="Q283" s="30">
        <v>2863.64</v>
      </c>
      <c r="R283" s="121" t="s">
        <v>22</v>
      </c>
      <c r="U283" s="48">
        <f t="shared" si="4"/>
        <v>2863.64</v>
      </c>
    </row>
    <row r="284" spans="2:21">
      <c r="B284" s="121" t="s">
        <v>5157</v>
      </c>
      <c r="C284" s="122">
        <v>312</v>
      </c>
      <c r="D284" s="105"/>
      <c r="E284" s="103"/>
      <c r="F284" s="123" t="s">
        <v>85</v>
      </c>
      <c r="G284" s="124">
        <v>3010101000000</v>
      </c>
      <c r="H284" s="125"/>
      <c r="I284" s="123" t="s">
        <v>5160</v>
      </c>
      <c r="K284" s="30">
        <v>20268364.84</v>
      </c>
      <c r="L284" s="121" t="s">
        <v>22</v>
      </c>
      <c r="N284" s="30">
        <v>18979.849999999999</v>
      </c>
      <c r="P284" s="30">
        <v>10061143.43</v>
      </c>
      <c r="Q284" s="30">
        <v>30310528.420000002</v>
      </c>
      <c r="R284" s="121" t="s">
        <v>22</v>
      </c>
      <c r="U284" s="48">
        <f t="shared" si="4"/>
        <v>30310528.420000002</v>
      </c>
    </row>
    <row r="285" spans="2:21">
      <c r="B285" s="121" t="s">
        <v>5157</v>
      </c>
      <c r="C285" s="122">
        <v>312</v>
      </c>
      <c r="D285" s="105"/>
      <c r="E285" s="103"/>
      <c r="F285" s="123" t="s">
        <v>85</v>
      </c>
      <c r="G285" s="124">
        <v>3010103000000</v>
      </c>
      <c r="H285" s="125"/>
      <c r="I285" s="123" t="s">
        <v>5161</v>
      </c>
      <c r="K285" s="30">
        <v>39227227.899999999</v>
      </c>
      <c r="L285" s="121" t="s">
        <v>22</v>
      </c>
      <c r="N285" s="30">
        <v>18319.48</v>
      </c>
      <c r="P285" s="30">
        <v>19562682.190000001</v>
      </c>
      <c r="Q285" s="30">
        <v>58771590.609999999</v>
      </c>
      <c r="R285" s="121" t="s">
        <v>22</v>
      </c>
      <c r="U285" s="48">
        <f t="shared" si="4"/>
        <v>58771590.609999999</v>
      </c>
    </row>
    <row r="286" spans="2:21">
      <c r="B286" s="121" t="s">
        <v>5157</v>
      </c>
      <c r="C286" s="122">
        <v>312</v>
      </c>
      <c r="D286" s="105"/>
      <c r="E286" s="103"/>
      <c r="F286" s="123" t="s">
        <v>85</v>
      </c>
      <c r="G286" s="124">
        <v>3010104000000</v>
      </c>
      <c r="H286" s="125"/>
      <c r="I286" s="123" t="s">
        <v>5162</v>
      </c>
      <c r="K286" s="30">
        <v>39803.64</v>
      </c>
      <c r="L286" s="121" t="s">
        <v>22</v>
      </c>
      <c r="N286" s="30">
        <v>0</v>
      </c>
      <c r="P286" s="30">
        <v>15747.46</v>
      </c>
      <c r="Q286" s="30">
        <v>55551.1</v>
      </c>
      <c r="R286" s="121" t="s">
        <v>22</v>
      </c>
      <c r="U286" s="48">
        <f t="shared" si="4"/>
        <v>55551.1</v>
      </c>
    </row>
    <row r="287" spans="2:21">
      <c r="B287" s="121" t="s">
        <v>5157</v>
      </c>
      <c r="C287" s="122">
        <v>312</v>
      </c>
      <c r="D287" s="105"/>
      <c r="E287" s="103"/>
      <c r="F287" s="123" t="s">
        <v>85</v>
      </c>
      <c r="G287" s="124">
        <v>3010105000000</v>
      </c>
      <c r="H287" s="125"/>
      <c r="I287" s="123" t="s">
        <v>5163</v>
      </c>
      <c r="K287" s="30">
        <v>21097.9</v>
      </c>
      <c r="L287" s="121" t="s">
        <v>22</v>
      </c>
      <c r="N287" s="30">
        <v>0</v>
      </c>
      <c r="P287" s="30">
        <v>8277.43</v>
      </c>
      <c r="Q287" s="30">
        <v>29375.33</v>
      </c>
      <c r="R287" s="121" t="s">
        <v>22</v>
      </c>
      <c r="U287" s="48">
        <f t="shared" si="4"/>
        <v>29375.33</v>
      </c>
    </row>
    <row r="288" spans="2:21">
      <c r="B288" s="121" t="s">
        <v>5157</v>
      </c>
      <c r="C288" s="122">
        <v>312</v>
      </c>
      <c r="D288" s="105"/>
      <c r="E288" s="103"/>
      <c r="F288" s="123" t="s">
        <v>85</v>
      </c>
      <c r="G288" s="124">
        <v>3020100000000</v>
      </c>
      <c r="H288" s="125"/>
      <c r="I288" s="123" t="s">
        <v>5151</v>
      </c>
      <c r="K288" s="30">
        <v>-128269793.31999999</v>
      </c>
      <c r="L288" s="121" t="s">
        <v>143</v>
      </c>
      <c r="N288" s="30">
        <v>64844295.229999997</v>
      </c>
      <c r="P288" s="30">
        <v>20790.580000000002</v>
      </c>
      <c r="Q288" s="30">
        <v>-193093297.97</v>
      </c>
      <c r="R288" s="121" t="s">
        <v>143</v>
      </c>
      <c r="U288" s="48">
        <f t="shared" si="4"/>
        <v>193093297.97</v>
      </c>
    </row>
    <row r="289" spans="2:21">
      <c r="B289" s="121" t="s">
        <v>5157</v>
      </c>
      <c r="C289" s="122">
        <v>312</v>
      </c>
      <c r="D289" s="105"/>
      <c r="E289" s="103"/>
      <c r="F289" s="123" t="s">
        <v>85</v>
      </c>
      <c r="G289" s="124">
        <v>3020200000000</v>
      </c>
      <c r="H289" s="125"/>
      <c r="I289" s="123" t="s">
        <v>5152</v>
      </c>
      <c r="K289" s="30">
        <v>-1149324.23</v>
      </c>
      <c r="L289" s="121" t="s">
        <v>143</v>
      </c>
      <c r="N289" s="30">
        <v>581669.27</v>
      </c>
      <c r="P289" s="30">
        <v>1054.02</v>
      </c>
      <c r="Q289" s="30">
        <v>-1729939.48</v>
      </c>
      <c r="R289" s="121" t="s">
        <v>143</v>
      </c>
      <c r="U289" s="48">
        <f t="shared" si="4"/>
        <v>1729939.48</v>
      </c>
    </row>
    <row r="290" spans="2:21">
      <c r="B290" s="121" t="s">
        <v>5157</v>
      </c>
      <c r="C290" s="122">
        <v>271</v>
      </c>
      <c r="D290" s="105"/>
      <c r="E290" s="103"/>
      <c r="F290" s="123" t="s">
        <v>86</v>
      </c>
      <c r="G290" s="124">
        <v>3010101000000</v>
      </c>
      <c r="H290" s="125"/>
      <c r="I290" s="123" t="s">
        <v>5160</v>
      </c>
      <c r="K290" s="30">
        <v>51580.97</v>
      </c>
      <c r="L290" s="121" t="s">
        <v>22</v>
      </c>
      <c r="N290" s="30">
        <v>0</v>
      </c>
      <c r="P290" s="30">
        <v>22992.31</v>
      </c>
      <c r="Q290" s="30">
        <v>74573.279999999999</v>
      </c>
      <c r="R290" s="121" t="s">
        <v>22</v>
      </c>
      <c r="U290" s="48">
        <f t="shared" si="4"/>
        <v>74573.279999999999</v>
      </c>
    </row>
    <row r="291" spans="2:21">
      <c r="B291" s="121" t="s">
        <v>5157</v>
      </c>
      <c r="C291" s="122">
        <v>271</v>
      </c>
      <c r="D291" s="105"/>
      <c r="E291" s="103"/>
      <c r="F291" s="123" t="s">
        <v>86</v>
      </c>
      <c r="G291" s="124">
        <v>3010103000000</v>
      </c>
      <c r="H291" s="125"/>
      <c r="I291" s="123" t="s">
        <v>5161</v>
      </c>
      <c r="K291" s="30">
        <v>34304.53</v>
      </c>
      <c r="L291" s="121" t="s">
        <v>22</v>
      </c>
      <c r="N291" s="30">
        <v>0</v>
      </c>
      <c r="P291" s="30">
        <v>15176.34</v>
      </c>
      <c r="Q291" s="30">
        <v>49480.87</v>
      </c>
      <c r="R291" s="121" t="s">
        <v>22</v>
      </c>
      <c r="U291" s="48">
        <f t="shared" si="4"/>
        <v>49480.87</v>
      </c>
    </row>
    <row r="292" spans="2:21">
      <c r="B292" s="121" t="s">
        <v>5157</v>
      </c>
      <c r="C292" s="122">
        <v>271</v>
      </c>
      <c r="D292" s="105"/>
      <c r="E292" s="103"/>
      <c r="F292" s="123" t="s">
        <v>86</v>
      </c>
      <c r="G292" s="124">
        <v>3010104000000</v>
      </c>
      <c r="H292" s="125"/>
      <c r="I292" s="123" t="s">
        <v>5162</v>
      </c>
      <c r="K292" s="30">
        <v>13607.47</v>
      </c>
      <c r="L292" s="121" t="s">
        <v>22</v>
      </c>
      <c r="N292" s="30">
        <v>436.45</v>
      </c>
      <c r="P292" s="30">
        <v>7237.01</v>
      </c>
      <c r="Q292" s="30">
        <v>20408.03</v>
      </c>
      <c r="R292" s="121" t="s">
        <v>22</v>
      </c>
      <c r="U292" s="48">
        <f t="shared" si="4"/>
        <v>20408.03</v>
      </c>
    </row>
    <row r="293" spans="2:21">
      <c r="B293" s="121" t="s">
        <v>5157</v>
      </c>
      <c r="C293" s="122">
        <v>271</v>
      </c>
      <c r="D293" s="105"/>
      <c r="E293" s="103"/>
      <c r="F293" s="123" t="s">
        <v>86</v>
      </c>
      <c r="G293" s="124">
        <v>3020100000000</v>
      </c>
      <c r="H293" s="125"/>
      <c r="I293" s="123" t="s">
        <v>5151</v>
      </c>
      <c r="K293" s="30">
        <v>-12634884.35</v>
      </c>
      <c r="L293" s="121" t="s">
        <v>143</v>
      </c>
      <c r="N293" s="30">
        <v>6324777.8499999996</v>
      </c>
      <c r="P293" s="30">
        <v>105.84</v>
      </c>
      <c r="Q293" s="30">
        <v>-18959556.359999999</v>
      </c>
      <c r="R293" s="121" t="s">
        <v>143</v>
      </c>
      <c r="U293" s="48">
        <f t="shared" si="4"/>
        <v>18959556.359999999</v>
      </c>
    </row>
    <row r="294" spans="2:21">
      <c r="B294" s="121" t="s">
        <v>5157</v>
      </c>
      <c r="C294" s="122">
        <v>271</v>
      </c>
      <c r="D294" s="105"/>
      <c r="E294" s="103"/>
      <c r="F294" s="123" t="s">
        <v>86</v>
      </c>
      <c r="G294" s="124">
        <v>3020200000000</v>
      </c>
      <c r="H294" s="125"/>
      <c r="I294" s="123" t="s">
        <v>5152</v>
      </c>
      <c r="K294" s="30">
        <v>-1217881.29</v>
      </c>
      <c r="L294" s="121" t="s">
        <v>143</v>
      </c>
      <c r="N294" s="30">
        <v>577054.07999999996</v>
      </c>
      <c r="P294" s="30">
        <v>0</v>
      </c>
      <c r="Q294" s="30">
        <v>-1794935.37</v>
      </c>
      <c r="R294" s="121" t="s">
        <v>143</v>
      </c>
      <c r="U294" s="48">
        <f t="shared" si="4"/>
        <v>1794935.37</v>
      </c>
    </row>
    <row r="295" spans="2:21">
      <c r="B295" s="121" t="s">
        <v>5157</v>
      </c>
      <c r="C295" s="122">
        <v>3054</v>
      </c>
      <c r="D295" s="105"/>
      <c r="E295" s="103"/>
      <c r="F295" s="123" t="s">
        <v>2317</v>
      </c>
      <c r="G295" s="124">
        <v>3010101000000</v>
      </c>
      <c r="H295" s="125"/>
      <c r="I295" s="123" t="s">
        <v>5160</v>
      </c>
      <c r="K295" s="30">
        <v>62979.83</v>
      </c>
      <c r="L295" s="121" t="s">
        <v>22</v>
      </c>
      <c r="N295" s="30">
        <v>0</v>
      </c>
      <c r="P295" s="30">
        <v>33516.69</v>
      </c>
      <c r="Q295" s="30">
        <v>96496.52</v>
      </c>
      <c r="R295" s="121" t="s">
        <v>22</v>
      </c>
      <c r="U295" s="48">
        <f t="shared" si="4"/>
        <v>96496.52</v>
      </c>
    </row>
    <row r="296" spans="2:21">
      <c r="B296" s="121" t="s">
        <v>5157</v>
      </c>
      <c r="C296" s="122">
        <v>4889</v>
      </c>
      <c r="D296" s="105"/>
      <c r="E296" s="103"/>
      <c r="F296" s="123" t="s">
        <v>87</v>
      </c>
      <c r="G296" s="124">
        <v>3010101000000</v>
      </c>
      <c r="H296" s="125"/>
      <c r="I296" s="123" t="s">
        <v>5160</v>
      </c>
      <c r="K296" s="30">
        <v>822532.1</v>
      </c>
      <c r="L296" s="121" t="s">
        <v>22</v>
      </c>
      <c r="N296" s="30">
        <v>0</v>
      </c>
      <c r="P296" s="30">
        <v>391127.27</v>
      </c>
      <c r="Q296" s="30">
        <v>1213659.3700000001</v>
      </c>
      <c r="R296" s="121" t="s">
        <v>22</v>
      </c>
      <c r="U296" s="48">
        <f t="shared" si="4"/>
        <v>1213659.3700000001</v>
      </c>
    </row>
    <row r="297" spans="2:21">
      <c r="B297" s="121" t="s">
        <v>5157</v>
      </c>
      <c r="C297" s="122">
        <v>4889</v>
      </c>
      <c r="D297" s="105"/>
      <c r="E297" s="103"/>
      <c r="F297" s="123" t="s">
        <v>87</v>
      </c>
      <c r="G297" s="124">
        <v>3010103000000</v>
      </c>
      <c r="H297" s="125"/>
      <c r="I297" s="123" t="s">
        <v>5161</v>
      </c>
      <c r="K297" s="30">
        <v>621306.11</v>
      </c>
      <c r="L297" s="121" t="s">
        <v>22</v>
      </c>
      <c r="N297" s="30">
        <v>0</v>
      </c>
      <c r="P297" s="30">
        <v>247827.63</v>
      </c>
      <c r="Q297" s="30">
        <v>869133.74</v>
      </c>
      <c r="R297" s="121" t="s">
        <v>22</v>
      </c>
      <c r="U297" s="48">
        <f t="shared" si="4"/>
        <v>869133.74</v>
      </c>
    </row>
    <row r="298" spans="2:21">
      <c r="B298" s="121" t="s">
        <v>5157</v>
      </c>
      <c r="C298" s="122">
        <v>4889</v>
      </c>
      <c r="D298" s="105"/>
      <c r="E298" s="103"/>
      <c r="F298" s="123" t="s">
        <v>87</v>
      </c>
      <c r="G298" s="124">
        <v>3010104000000</v>
      </c>
      <c r="H298" s="125"/>
      <c r="I298" s="123" t="s">
        <v>5162</v>
      </c>
      <c r="K298" s="30">
        <v>8493.2000000000007</v>
      </c>
      <c r="L298" s="121" t="s">
        <v>22</v>
      </c>
      <c r="N298" s="30">
        <v>0</v>
      </c>
      <c r="P298" s="30">
        <v>8493.2000000000007</v>
      </c>
      <c r="Q298" s="30">
        <v>16986.400000000001</v>
      </c>
      <c r="R298" s="121" t="s">
        <v>22</v>
      </c>
      <c r="U298" s="48">
        <f t="shared" si="4"/>
        <v>16986.400000000001</v>
      </c>
    </row>
    <row r="299" spans="2:21">
      <c r="B299" s="121" t="s">
        <v>5157</v>
      </c>
      <c r="C299" s="122">
        <v>4889</v>
      </c>
      <c r="D299" s="105"/>
      <c r="E299" s="103"/>
      <c r="F299" s="123" t="s">
        <v>87</v>
      </c>
      <c r="G299" s="124">
        <v>3010105000000</v>
      </c>
      <c r="H299" s="125"/>
      <c r="I299" s="123" t="s">
        <v>5163</v>
      </c>
      <c r="K299" s="30">
        <v>0</v>
      </c>
      <c r="L299" s="121" t="s">
        <v>22</v>
      </c>
      <c r="N299" s="30">
        <v>17694</v>
      </c>
      <c r="P299" s="30">
        <v>17694</v>
      </c>
      <c r="Q299" s="30">
        <v>0</v>
      </c>
      <c r="R299" s="121" t="s">
        <v>22</v>
      </c>
      <c r="U299" s="48">
        <f t="shared" si="4"/>
        <v>0</v>
      </c>
    </row>
    <row r="300" spans="2:21">
      <c r="B300" s="121" t="s">
        <v>5157</v>
      </c>
      <c r="C300" s="122">
        <v>4889</v>
      </c>
      <c r="D300" s="105"/>
      <c r="E300" s="103"/>
      <c r="F300" s="123" t="s">
        <v>87</v>
      </c>
      <c r="G300" s="124">
        <v>3020100000000</v>
      </c>
      <c r="H300" s="125"/>
      <c r="I300" s="123" t="s">
        <v>5151</v>
      </c>
      <c r="K300" s="30">
        <v>-1314670.46</v>
      </c>
      <c r="L300" s="121" t="s">
        <v>143</v>
      </c>
      <c r="N300" s="30">
        <v>372320.67</v>
      </c>
      <c r="P300" s="30">
        <v>0</v>
      </c>
      <c r="Q300" s="30">
        <v>-1686991.13</v>
      </c>
      <c r="R300" s="121" t="s">
        <v>143</v>
      </c>
      <c r="U300" s="48">
        <f t="shared" si="4"/>
        <v>1686991.13</v>
      </c>
    </row>
    <row r="301" spans="2:21">
      <c r="B301" s="121" t="s">
        <v>5157</v>
      </c>
      <c r="C301" s="122">
        <v>1345</v>
      </c>
      <c r="D301" s="105"/>
      <c r="E301" s="103"/>
      <c r="F301" s="123" t="s">
        <v>88</v>
      </c>
      <c r="G301" s="124">
        <v>3010101000000</v>
      </c>
      <c r="H301" s="125"/>
      <c r="I301" s="123" t="s">
        <v>5160</v>
      </c>
      <c r="K301" s="30">
        <v>1775895.2</v>
      </c>
      <c r="L301" s="121" t="s">
        <v>22</v>
      </c>
      <c r="N301" s="30">
        <v>0</v>
      </c>
      <c r="P301" s="30">
        <v>859505.16</v>
      </c>
      <c r="Q301" s="30">
        <v>2635400.36</v>
      </c>
      <c r="R301" s="121" t="s">
        <v>22</v>
      </c>
      <c r="U301" s="48">
        <f t="shared" si="4"/>
        <v>2635400.36</v>
      </c>
    </row>
    <row r="302" spans="2:21">
      <c r="B302" s="121" t="s">
        <v>5157</v>
      </c>
      <c r="C302" s="122">
        <v>1345</v>
      </c>
      <c r="D302" s="105"/>
      <c r="E302" s="103"/>
      <c r="F302" s="123" t="s">
        <v>88</v>
      </c>
      <c r="G302" s="124">
        <v>3010103000000</v>
      </c>
      <c r="H302" s="125"/>
      <c r="I302" s="123" t="s">
        <v>5161</v>
      </c>
      <c r="K302" s="30">
        <v>2242911.34</v>
      </c>
      <c r="L302" s="121" t="s">
        <v>22</v>
      </c>
      <c r="N302" s="30">
        <v>0</v>
      </c>
      <c r="P302" s="30">
        <v>1087636.3700000001</v>
      </c>
      <c r="Q302" s="30">
        <v>3330547.71</v>
      </c>
      <c r="R302" s="121" t="s">
        <v>22</v>
      </c>
      <c r="U302" s="48">
        <f t="shared" si="4"/>
        <v>3330547.71</v>
      </c>
    </row>
    <row r="303" spans="2:21">
      <c r="B303" s="121" t="s">
        <v>5157</v>
      </c>
      <c r="C303" s="122">
        <v>1345</v>
      </c>
      <c r="D303" s="105"/>
      <c r="E303" s="103"/>
      <c r="F303" s="123" t="s">
        <v>88</v>
      </c>
      <c r="G303" s="124">
        <v>3010104000000</v>
      </c>
      <c r="H303" s="125"/>
      <c r="I303" s="123" t="s">
        <v>5162</v>
      </c>
      <c r="K303" s="30">
        <v>188267.38</v>
      </c>
      <c r="L303" s="121" t="s">
        <v>22</v>
      </c>
      <c r="N303" s="30">
        <v>0</v>
      </c>
      <c r="P303" s="30">
        <v>81870.14</v>
      </c>
      <c r="Q303" s="30">
        <v>270137.52</v>
      </c>
      <c r="R303" s="121" t="s">
        <v>22</v>
      </c>
      <c r="U303" s="48">
        <f t="shared" si="4"/>
        <v>270137.52</v>
      </c>
    </row>
    <row r="304" spans="2:21">
      <c r="B304" s="121" t="s">
        <v>5157</v>
      </c>
      <c r="C304" s="122">
        <v>1345</v>
      </c>
      <c r="D304" s="105"/>
      <c r="E304" s="103"/>
      <c r="F304" s="123" t="s">
        <v>88</v>
      </c>
      <c r="G304" s="124">
        <v>3010105000000</v>
      </c>
      <c r="H304" s="125"/>
      <c r="I304" s="123" t="s">
        <v>5163</v>
      </c>
      <c r="K304" s="30">
        <v>3475.14</v>
      </c>
      <c r="L304" s="121" t="s">
        <v>22</v>
      </c>
      <c r="N304" s="30">
        <v>0</v>
      </c>
      <c r="P304" s="30">
        <v>979.16</v>
      </c>
      <c r="Q304" s="30">
        <v>4454.3</v>
      </c>
      <c r="R304" s="121" t="s">
        <v>22</v>
      </c>
      <c r="U304" s="48">
        <f t="shared" si="4"/>
        <v>4454.3</v>
      </c>
    </row>
    <row r="305" spans="2:21">
      <c r="B305" s="121" t="s">
        <v>5157</v>
      </c>
      <c r="C305" s="122">
        <v>1345</v>
      </c>
      <c r="D305" s="105"/>
      <c r="E305" s="103"/>
      <c r="F305" s="123" t="s">
        <v>88</v>
      </c>
      <c r="G305" s="124">
        <v>3020100000000</v>
      </c>
      <c r="H305" s="125"/>
      <c r="I305" s="123" t="s">
        <v>5151</v>
      </c>
      <c r="K305" s="30">
        <v>-9804357</v>
      </c>
      <c r="L305" s="121" t="s">
        <v>143</v>
      </c>
      <c r="N305" s="30">
        <v>4875608.92</v>
      </c>
      <c r="P305" s="30">
        <v>3000</v>
      </c>
      <c r="Q305" s="30">
        <v>-14676965.92</v>
      </c>
      <c r="R305" s="121" t="s">
        <v>143</v>
      </c>
      <c r="U305" s="48">
        <f t="shared" si="4"/>
        <v>14676965.92</v>
      </c>
    </row>
    <row r="306" spans="2:21">
      <c r="B306" s="121" t="s">
        <v>5157</v>
      </c>
      <c r="C306" s="122">
        <v>326</v>
      </c>
      <c r="D306" s="105"/>
      <c r="E306" s="103"/>
      <c r="F306" s="123" t="s">
        <v>89</v>
      </c>
      <c r="G306" s="124">
        <v>3010101000000</v>
      </c>
      <c r="H306" s="125"/>
      <c r="I306" s="123" t="s">
        <v>5160</v>
      </c>
      <c r="K306" s="30">
        <v>15033726</v>
      </c>
      <c r="L306" s="121" t="s">
        <v>22</v>
      </c>
      <c r="N306" s="30">
        <v>0</v>
      </c>
      <c r="P306" s="30">
        <v>5592928.7199999997</v>
      </c>
      <c r="Q306" s="30">
        <v>20626654.719999999</v>
      </c>
      <c r="R306" s="121" t="s">
        <v>22</v>
      </c>
      <c r="U306" s="48">
        <f t="shared" si="4"/>
        <v>20626654.719999999</v>
      </c>
    </row>
    <row r="307" spans="2:21">
      <c r="B307" s="121" t="s">
        <v>5157</v>
      </c>
      <c r="C307" s="122">
        <v>326</v>
      </c>
      <c r="D307" s="105"/>
      <c r="E307" s="103"/>
      <c r="F307" s="123" t="s">
        <v>89</v>
      </c>
      <c r="G307" s="124">
        <v>3010103000000</v>
      </c>
      <c r="H307" s="125"/>
      <c r="I307" s="123" t="s">
        <v>5161</v>
      </c>
      <c r="K307" s="30">
        <v>24287024.59</v>
      </c>
      <c r="L307" s="121" t="s">
        <v>22</v>
      </c>
      <c r="N307" s="30">
        <v>21422.12</v>
      </c>
      <c r="P307" s="30">
        <v>9681965.8399999999</v>
      </c>
      <c r="Q307" s="30">
        <v>33947568.310000002</v>
      </c>
      <c r="R307" s="121" t="s">
        <v>22</v>
      </c>
      <c r="U307" s="48">
        <f t="shared" si="4"/>
        <v>33947568.310000002</v>
      </c>
    </row>
    <row r="308" spans="2:21">
      <c r="B308" s="121" t="s">
        <v>5157</v>
      </c>
      <c r="C308" s="122">
        <v>326</v>
      </c>
      <c r="D308" s="105"/>
      <c r="E308" s="103"/>
      <c r="F308" s="123" t="s">
        <v>89</v>
      </c>
      <c r="G308" s="124">
        <v>3010104000000</v>
      </c>
      <c r="H308" s="125"/>
      <c r="I308" s="123" t="s">
        <v>5162</v>
      </c>
      <c r="K308" s="30">
        <v>438996.94</v>
      </c>
      <c r="L308" s="121" t="s">
        <v>22</v>
      </c>
      <c r="N308" s="30">
        <v>0</v>
      </c>
      <c r="P308" s="30">
        <v>139918.62</v>
      </c>
      <c r="Q308" s="30">
        <v>578915.56000000006</v>
      </c>
      <c r="R308" s="121" t="s">
        <v>22</v>
      </c>
      <c r="U308" s="48">
        <f t="shared" si="4"/>
        <v>578915.56000000006</v>
      </c>
    </row>
    <row r="309" spans="2:21">
      <c r="B309" s="121" t="s">
        <v>5157</v>
      </c>
      <c r="C309" s="122">
        <v>326</v>
      </c>
      <c r="D309" s="105"/>
      <c r="E309" s="103"/>
      <c r="F309" s="123" t="s">
        <v>89</v>
      </c>
      <c r="G309" s="124">
        <v>3010105000000</v>
      </c>
      <c r="H309" s="125"/>
      <c r="I309" s="123" t="s">
        <v>5163</v>
      </c>
      <c r="K309" s="30">
        <v>412.37</v>
      </c>
      <c r="L309" s="121" t="s">
        <v>22</v>
      </c>
      <c r="N309" s="30">
        <v>0</v>
      </c>
      <c r="P309" s="30">
        <v>10104.870000000001</v>
      </c>
      <c r="Q309" s="30">
        <v>10517.24</v>
      </c>
      <c r="R309" s="121" t="s">
        <v>22</v>
      </c>
      <c r="U309" s="48">
        <f t="shared" si="4"/>
        <v>10517.24</v>
      </c>
    </row>
    <row r="310" spans="2:21">
      <c r="B310" s="121" t="s">
        <v>5157</v>
      </c>
      <c r="C310" s="122">
        <v>326</v>
      </c>
      <c r="D310" s="105"/>
      <c r="E310" s="103"/>
      <c r="F310" s="123" t="s">
        <v>89</v>
      </c>
      <c r="G310" s="124">
        <v>3020100000000</v>
      </c>
      <c r="H310" s="125"/>
      <c r="I310" s="123" t="s">
        <v>5151</v>
      </c>
      <c r="K310" s="30">
        <v>-79227917.640000001</v>
      </c>
      <c r="L310" s="121" t="s">
        <v>143</v>
      </c>
      <c r="N310" s="30">
        <v>37172760.799999997</v>
      </c>
      <c r="P310" s="30">
        <v>53689.38</v>
      </c>
      <c r="Q310" s="30">
        <v>-116346989.06</v>
      </c>
      <c r="R310" s="121" t="s">
        <v>143</v>
      </c>
      <c r="U310" s="48">
        <f t="shared" si="4"/>
        <v>116346989.06</v>
      </c>
    </row>
    <row r="311" spans="2:21">
      <c r="B311" s="121" t="s">
        <v>5157</v>
      </c>
      <c r="C311" s="122">
        <v>326</v>
      </c>
      <c r="D311" s="105"/>
      <c r="E311" s="103"/>
      <c r="F311" s="123" t="s">
        <v>89</v>
      </c>
      <c r="G311" s="124">
        <v>3020200000000</v>
      </c>
      <c r="H311" s="125"/>
      <c r="I311" s="123" t="s">
        <v>5152</v>
      </c>
      <c r="K311" s="30">
        <v>-499352.64</v>
      </c>
      <c r="L311" s="121" t="s">
        <v>143</v>
      </c>
      <c r="N311" s="30">
        <v>0</v>
      </c>
      <c r="P311" s="30">
        <v>0</v>
      </c>
      <c r="Q311" s="30">
        <v>-499352.64</v>
      </c>
      <c r="R311" s="121" t="s">
        <v>143</v>
      </c>
      <c r="U311" s="48">
        <f t="shared" si="4"/>
        <v>499352.64</v>
      </c>
    </row>
    <row r="312" spans="2:21">
      <c r="B312" s="121" t="s">
        <v>5157</v>
      </c>
      <c r="C312" s="122">
        <v>2525</v>
      </c>
      <c r="D312" s="105"/>
      <c r="E312" s="103"/>
      <c r="F312" s="123" t="s">
        <v>90</v>
      </c>
      <c r="G312" s="124">
        <v>3010101000000</v>
      </c>
      <c r="H312" s="125"/>
      <c r="I312" s="123" t="s">
        <v>5160</v>
      </c>
      <c r="K312" s="30">
        <v>8101209</v>
      </c>
      <c r="L312" s="121" t="s">
        <v>22</v>
      </c>
      <c r="N312" s="30">
        <v>6710.85</v>
      </c>
      <c r="P312" s="30">
        <v>3593188.87</v>
      </c>
      <c r="Q312" s="30">
        <v>11687687.02</v>
      </c>
      <c r="R312" s="121" t="s">
        <v>22</v>
      </c>
      <c r="U312" s="48">
        <f t="shared" si="4"/>
        <v>11687687.02</v>
      </c>
    </row>
    <row r="313" spans="2:21">
      <c r="B313" s="121" t="s">
        <v>5157</v>
      </c>
      <c r="C313" s="122">
        <v>2525</v>
      </c>
      <c r="D313" s="105"/>
      <c r="E313" s="103"/>
      <c r="F313" s="123" t="s">
        <v>90</v>
      </c>
      <c r="G313" s="124">
        <v>3010103000000</v>
      </c>
      <c r="H313" s="125"/>
      <c r="I313" s="123" t="s">
        <v>5161</v>
      </c>
      <c r="K313" s="30">
        <v>11800973.5</v>
      </c>
      <c r="L313" s="121" t="s">
        <v>22</v>
      </c>
      <c r="N313" s="30">
        <v>12272.24</v>
      </c>
      <c r="P313" s="30">
        <v>6272452.5300000003</v>
      </c>
      <c r="Q313" s="30">
        <v>18061153.789999999</v>
      </c>
      <c r="R313" s="121" t="s">
        <v>22</v>
      </c>
      <c r="U313" s="48">
        <f t="shared" si="4"/>
        <v>18061153.789999999</v>
      </c>
    </row>
    <row r="314" spans="2:21">
      <c r="B314" s="121" t="s">
        <v>5157</v>
      </c>
      <c r="C314" s="122">
        <v>2525</v>
      </c>
      <c r="D314" s="105"/>
      <c r="E314" s="103"/>
      <c r="F314" s="123" t="s">
        <v>90</v>
      </c>
      <c r="G314" s="124">
        <v>3010104000000</v>
      </c>
      <c r="H314" s="125"/>
      <c r="I314" s="123" t="s">
        <v>5162</v>
      </c>
      <c r="K314" s="30">
        <v>28968.12</v>
      </c>
      <c r="L314" s="121" t="s">
        <v>22</v>
      </c>
      <c r="N314" s="30">
        <v>6.09</v>
      </c>
      <c r="P314" s="30">
        <v>15809.99</v>
      </c>
      <c r="Q314" s="30">
        <v>44772.02</v>
      </c>
      <c r="R314" s="121" t="s">
        <v>22</v>
      </c>
      <c r="U314" s="48">
        <f t="shared" si="4"/>
        <v>44772.02</v>
      </c>
    </row>
    <row r="315" spans="2:21">
      <c r="B315" s="121" t="s">
        <v>5157</v>
      </c>
      <c r="C315" s="122">
        <v>2525</v>
      </c>
      <c r="D315" s="105"/>
      <c r="E315" s="103"/>
      <c r="F315" s="123" t="s">
        <v>90</v>
      </c>
      <c r="G315" s="124">
        <v>3010105000000</v>
      </c>
      <c r="H315" s="125"/>
      <c r="I315" s="123" t="s">
        <v>5163</v>
      </c>
      <c r="K315" s="30">
        <v>478.08</v>
      </c>
      <c r="L315" s="121" t="s">
        <v>22</v>
      </c>
      <c r="N315" s="30">
        <v>0</v>
      </c>
      <c r="P315" s="30">
        <v>320.98</v>
      </c>
      <c r="Q315" s="30">
        <v>799.06</v>
      </c>
      <c r="R315" s="121" t="s">
        <v>22</v>
      </c>
      <c r="U315" s="48">
        <f t="shared" si="4"/>
        <v>799.06</v>
      </c>
    </row>
    <row r="316" spans="2:21">
      <c r="B316" s="121" t="s">
        <v>5157</v>
      </c>
      <c r="C316" s="122">
        <v>2525</v>
      </c>
      <c r="D316" s="105"/>
      <c r="E316" s="103"/>
      <c r="F316" s="123" t="s">
        <v>90</v>
      </c>
      <c r="G316" s="124">
        <v>3020100000000</v>
      </c>
      <c r="H316" s="125"/>
      <c r="I316" s="123" t="s">
        <v>5151</v>
      </c>
      <c r="K316" s="30">
        <v>-61425741.159999996</v>
      </c>
      <c r="L316" s="121" t="s">
        <v>143</v>
      </c>
      <c r="N316" s="30">
        <v>31010855.870000001</v>
      </c>
      <c r="P316" s="30">
        <v>37458.230000000003</v>
      </c>
      <c r="Q316" s="30">
        <v>-92399138.799999997</v>
      </c>
      <c r="R316" s="121" t="s">
        <v>143</v>
      </c>
      <c r="U316" s="48">
        <f t="shared" si="4"/>
        <v>92399138.799999997</v>
      </c>
    </row>
    <row r="317" spans="2:21">
      <c r="B317" s="121" t="s">
        <v>5157</v>
      </c>
      <c r="C317" s="122">
        <v>2525</v>
      </c>
      <c r="D317" s="105"/>
      <c r="E317" s="103"/>
      <c r="F317" s="123" t="s">
        <v>90</v>
      </c>
      <c r="G317" s="124">
        <v>3020200000000</v>
      </c>
      <c r="H317" s="125"/>
      <c r="I317" s="123" t="s">
        <v>5152</v>
      </c>
      <c r="K317" s="30">
        <v>-1470817.95</v>
      </c>
      <c r="L317" s="121" t="s">
        <v>143</v>
      </c>
      <c r="N317" s="30">
        <v>444985.22</v>
      </c>
      <c r="P317" s="30">
        <v>0</v>
      </c>
      <c r="Q317" s="30">
        <v>-1915803.17</v>
      </c>
      <c r="R317" s="121" t="s">
        <v>143</v>
      </c>
      <c r="U317" s="48">
        <f t="shared" si="4"/>
        <v>1915803.17</v>
      </c>
    </row>
    <row r="318" spans="2:21">
      <c r="B318" s="121" t="s">
        <v>5157</v>
      </c>
      <c r="C318" s="122">
        <v>4581</v>
      </c>
      <c r="D318" s="105"/>
      <c r="E318" s="103"/>
      <c r="F318" s="123" t="s">
        <v>91</v>
      </c>
      <c r="G318" s="124">
        <v>3010101000000</v>
      </c>
      <c r="H318" s="125"/>
      <c r="I318" s="123" t="s">
        <v>5160</v>
      </c>
      <c r="K318" s="30">
        <v>13041987.800000001</v>
      </c>
      <c r="L318" s="121" t="s">
        <v>22</v>
      </c>
      <c r="N318" s="30">
        <v>0</v>
      </c>
      <c r="P318" s="30">
        <v>6699782.5999999996</v>
      </c>
      <c r="Q318" s="30">
        <v>19741770.399999999</v>
      </c>
      <c r="R318" s="121" t="s">
        <v>22</v>
      </c>
      <c r="U318" s="48">
        <f t="shared" si="4"/>
        <v>19741770.399999999</v>
      </c>
    </row>
    <row r="319" spans="2:21">
      <c r="B319" s="121" t="s">
        <v>5157</v>
      </c>
      <c r="C319" s="122">
        <v>4581</v>
      </c>
      <c r="D319" s="105"/>
      <c r="E319" s="103"/>
      <c r="F319" s="123" t="s">
        <v>91</v>
      </c>
      <c r="G319" s="124">
        <v>3010103000000</v>
      </c>
      <c r="H319" s="125"/>
      <c r="I319" s="123" t="s">
        <v>5161</v>
      </c>
      <c r="K319" s="30">
        <v>14442043.470000001</v>
      </c>
      <c r="L319" s="121" t="s">
        <v>22</v>
      </c>
      <c r="N319" s="30">
        <v>0</v>
      </c>
      <c r="P319" s="30">
        <v>8236788.5499999998</v>
      </c>
      <c r="Q319" s="30">
        <v>22678832.02</v>
      </c>
      <c r="R319" s="121" t="s">
        <v>22</v>
      </c>
      <c r="U319" s="48">
        <f t="shared" si="4"/>
        <v>22678832.02</v>
      </c>
    </row>
    <row r="320" spans="2:21">
      <c r="B320" s="121" t="s">
        <v>5157</v>
      </c>
      <c r="C320" s="122">
        <v>4581</v>
      </c>
      <c r="D320" s="105"/>
      <c r="E320" s="103"/>
      <c r="F320" s="123" t="s">
        <v>91</v>
      </c>
      <c r="G320" s="124">
        <v>3010104000000</v>
      </c>
      <c r="H320" s="125"/>
      <c r="I320" s="123" t="s">
        <v>5162</v>
      </c>
      <c r="K320" s="30">
        <v>825609.68</v>
      </c>
      <c r="L320" s="121" t="s">
        <v>22</v>
      </c>
      <c r="N320" s="30">
        <v>0</v>
      </c>
      <c r="P320" s="30">
        <v>423984.87</v>
      </c>
      <c r="Q320" s="30">
        <v>1249594.55</v>
      </c>
      <c r="R320" s="121" t="s">
        <v>22</v>
      </c>
      <c r="U320" s="48">
        <f t="shared" si="4"/>
        <v>1249594.55</v>
      </c>
    </row>
    <row r="321" spans="2:21">
      <c r="B321" s="121" t="s">
        <v>5157</v>
      </c>
      <c r="C321" s="122">
        <v>4581</v>
      </c>
      <c r="D321" s="105"/>
      <c r="E321" s="103"/>
      <c r="F321" s="123" t="s">
        <v>91</v>
      </c>
      <c r="G321" s="124">
        <v>3020100000000</v>
      </c>
      <c r="H321" s="125"/>
      <c r="I321" s="123" t="s">
        <v>5151</v>
      </c>
      <c r="K321" s="30">
        <v>-17411808.739999998</v>
      </c>
      <c r="L321" s="121" t="s">
        <v>143</v>
      </c>
      <c r="N321" s="30">
        <v>11716697.83</v>
      </c>
      <c r="P321" s="30">
        <v>0</v>
      </c>
      <c r="Q321" s="30">
        <v>-29128506.57</v>
      </c>
      <c r="R321" s="121" t="s">
        <v>143</v>
      </c>
      <c r="U321" s="48">
        <f t="shared" si="4"/>
        <v>29128506.57</v>
      </c>
    </row>
    <row r="322" spans="2:21">
      <c r="B322" s="121" t="s">
        <v>5157</v>
      </c>
      <c r="C322" s="122">
        <v>4581</v>
      </c>
      <c r="D322" s="105"/>
      <c r="E322" s="103"/>
      <c r="F322" s="123" t="s">
        <v>91</v>
      </c>
      <c r="G322" s="124">
        <v>3020200000000</v>
      </c>
      <c r="H322" s="125"/>
      <c r="I322" s="123" t="s">
        <v>5152</v>
      </c>
      <c r="K322" s="30">
        <v>0</v>
      </c>
      <c r="L322" s="121" t="s">
        <v>143</v>
      </c>
      <c r="N322" s="30">
        <v>0</v>
      </c>
      <c r="P322" s="30">
        <v>0</v>
      </c>
      <c r="Q322" s="30">
        <v>0</v>
      </c>
      <c r="R322" s="121" t="s">
        <v>143</v>
      </c>
      <c r="U322" s="48">
        <f t="shared" si="4"/>
        <v>0</v>
      </c>
    </row>
    <row r="323" spans="2:21">
      <c r="B323" s="121" t="s">
        <v>5157</v>
      </c>
      <c r="C323" s="122">
        <v>4131</v>
      </c>
      <c r="D323" s="105"/>
      <c r="E323" s="103"/>
      <c r="F323" s="123" t="s">
        <v>92</v>
      </c>
      <c r="G323" s="124">
        <v>3010101000000</v>
      </c>
      <c r="H323" s="125"/>
      <c r="I323" s="123" t="s">
        <v>5160</v>
      </c>
      <c r="K323" s="30">
        <v>6711130.5300000003</v>
      </c>
      <c r="L323" s="121" t="s">
        <v>22</v>
      </c>
      <c r="N323" s="30">
        <v>0</v>
      </c>
      <c r="P323" s="30">
        <v>3154514.73</v>
      </c>
      <c r="Q323" s="30">
        <v>9865645.2599999998</v>
      </c>
      <c r="R323" s="121" t="s">
        <v>22</v>
      </c>
      <c r="U323" s="48">
        <f t="shared" si="4"/>
        <v>9865645.2599999998</v>
      </c>
    </row>
    <row r="324" spans="2:21">
      <c r="B324" s="121" t="s">
        <v>5157</v>
      </c>
      <c r="C324" s="122">
        <v>4131</v>
      </c>
      <c r="D324" s="105"/>
      <c r="E324" s="103"/>
      <c r="F324" s="123" t="s">
        <v>92</v>
      </c>
      <c r="G324" s="124">
        <v>3010103000000</v>
      </c>
      <c r="H324" s="125"/>
      <c r="I324" s="123" t="s">
        <v>5161</v>
      </c>
      <c r="K324" s="30">
        <v>6609815.21</v>
      </c>
      <c r="L324" s="121" t="s">
        <v>22</v>
      </c>
      <c r="N324" s="30">
        <v>0</v>
      </c>
      <c r="P324" s="30">
        <v>3262672.75</v>
      </c>
      <c r="Q324" s="30">
        <v>9872487.9600000009</v>
      </c>
      <c r="R324" s="121" t="s">
        <v>22</v>
      </c>
      <c r="U324" s="48">
        <f t="shared" si="4"/>
        <v>9872487.9600000009</v>
      </c>
    </row>
    <row r="325" spans="2:21">
      <c r="B325" s="121" t="s">
        <v>5157</v>
      </c>
      <c r="C325" s="122">
        <v>4131</v>
      </c>
      <c r="D325" s="105"/>
      <c r="E325" s="103"/>
      <c r="F325" s="123" t="s">
        <v>92</v>
      </c>
      <c r="G325" s="124">
        <v>3010104000000</v>
      </c>
      <c r="H325" s="125"/>
      <c r="I325" s="123" t="s">
        <v>5162</v>
      </c>
      <c r="K325" s="30">
        <v>47818.18</v>
      </c>
      <c r="L325" s="121" t="s">
        <v>22</v>
      </c>
      <c r="N325" s="30">
        <v>0</v>
      </c>
      <c r="P325" s="30">
        <v>21040.47</v>
      </c>
      <c r="Q325" s="30">
        <v>68858.649999999994</v>
      </c>
      <c r="R325" s="121" t="s">
        <v>22</v>
      </c>
      <c r="U325" s="48">
        <f t="shared" si="4"/>
        <v>68858.649999999994</v>
      </c>
    </row>
    <row r="326" spans="2:21">
      <c r="B326" s="121" t="s">
        <v>5157</v>
      </c>
      <c r="C326" s="122">
        <v>4131</v>
      </c>
      <c r="D326" s="105"/>
      <c r="E326" s="103"/>
      <c r="F326" s="123" t="s">
        <v>92</v>
      </c>
      <c r="G326" s="124">
        <v>3010105000000</v>
      </c>
      <c r="H326" s="125"/>
      <c r="I326" s="123" t="s">
        <v>5163</v>
      </c>
      <c r="K326" s="30">
        <v>10896</v>
      </c>
      <c r="L326" s="121" t="s">
        <v>22</v>
      </c>
      <c r="N326" s="30">
        <v>0</v>
      </c>
      <c r="P326" s="30">
        <v>5346</v>
      </c>
      <c r="Q326" s="30">
        <v>16242</v>
      </c>
      <c r="R326" s="121" t="s">
        <v>22</v>
      </c>
      <c r="U326" s="48">
        <f t="shared" si="4"/>
        <v>16242</v>
      </c>
    </row>
    <row r="327" spans="2:21">
      <c r="B327" s="121" t="s">
        <v>5157</v>
      </c>
      <c r="C327" s="122">
        <v>4131</v>
      </c>
      <c r="D327" s="105"/>
      <c r="E327" s="103"/>
      <c r="F327" s="123" t="s">
        <v>92</v>
      </c>
      <c r="G327" s="124">
        <v>3020100000000</v>
      </c>
      <c r="H327" s="125"/>
      <c r="I327" s="123" t="s">
        <v>5151</v>
      </c>
      <c r="K327" s="30">
        <v>-24557492.98</v>
      </c>
      <c r="L327" s="121" t="s">
        <v>143</v>
      </c>
      <c r="N327" s="30">
        <v>12890467.130000001</v>
      </c>
      <c r="P327" s="30">
        <v>975.69</v>
      </c>
      <c r="Q327" s="30">
        <v>-37446984.420000002</v>
      </c>
      <c r="R327" s="121" t="s">
        <v>143</v>
      </c>
      <c r="U327" s="48">
        <f t="shared" si="4"/>
        <v>37446984.420000002</v>
      </c>
    </row>
    <row r="328" spans="2:21">
      <c r="B328" s="121" t="s">
        <v>5157</v>
      </c>
      <c r="C328" s="122">
        <v>4131</v>
      </c>
      <c r="D328" s="105"/>
      <c r="E328" s="103"/>
      <c r="F328" s="123" t="s">
        <v>92</v>
      </c>
      <c r="G328" s="124">
        <v>3020200000000</v>
      </c>
      <c r="H328" s="125"/>
      <c r="I328" s="123" t="s">
        <v>5152</v>
      </c>
      <c r="K328" s="30">
        <v>-558526.57999999996</v>
      </c>
      <c r="L328" s="121" t="s">
        <v>143</v>
      </c>
      <c r="N328" s="30">
        <v>1107919.83</v>
      </c>
      <c r="P328" s="30">
        <v>0</v>
      </c>
      <c r="Q328" s="30">
        <v>-1666446.41</v>
      </c>
      <c r="R328" s="121" t="s">
        <v>143</v>
      </c>
      <c r="U328" s="48">
        <f t="shared" si="4"/>
        <v>1666446.41</v>
      </c>
    </row>
    <row r="329" spans="2:21">
      <c r="B329" s="121" t="s">
        <v>5157</v>
      </c>
      <c r="C329" s="122">
        <v>4443</v>
      </c>
      <c r="D329" s="105"/>
      <c r="E329" s="103"/>
      <c r="F329" s="123" t="s">
        <v>93</v>
      </c>
      <c r="G329" s="124">
        <v>3010101000000</v>
      </c>
      <c r="H329" s="125"/>
      <c r="I329" s="123" t="s">
        <v>5160</v>
      </c>
      <c r="K329" s="30">
        <v>3874194.45</v>
      </c>
      <c r="L329" s="121" t="s">
        <v>22</v>
      </c>
      <c r="N329" s="30">
        <v>0</v>
      </c>
      <c r="P329" s="30">
        <v>2043467.75</v>
      </c>
      <c r="Q329" s="30">
        <v>5917662.2000000002</v>
      </c>
      <c r="R329" s="121" t="s">
        <v>22</v>
      </c>
      <c r="U329" s="48">
        <f t="shared" si="4"/>
        <v>5917662.2000000002</v>
      </c>
    </row>
    <row r="330" spans="2:21">
      <c r="B330" s="121" t="s">
        <v>5157</v>
      </c>
      <c r="C330" s="122">
        <v>4443</v>
      </c>
      <c r="D330" s="105"/>
      <c r="E330" s="103"/>
      <c r="F330" s="123" t="s">
        <v>93</v>
      </c>
      <c r="G330" s="124">
        <v>3010103000000</v>
      </c>
      <c r="H330" s="125"/>
      <c r="I330" s="123" t="s">
        <v>5161</v>
      </c>
      <c r="K330" s="30">
        <v>4085881.02</v>
      </c>
      <c r="L330" s="121" t="s">
        <v>22</v>
      </c>
      <c r="N330" s="30">
        <v>177851.77</v>
      </c>
      <c r="P330" s="30">
        <v>2176166.46</v>
      </c>
      <c r="Q330" s="30">
        <v>6084195.71</v>
      </c>
      <c r="R330" s="121" t="s">
        <v>22</v>
      </c>
      <c r="U330" s="48">
        <f t="shared" si="4"/>
        <v>6084195.71</v>
      </c>
    </row>
    <row r="331" spans="2:21">
      <c r="B331" s="121" t="s">
        <v>5157</v>
      </c>
      <c r="C331" s="122">
        <v>4443</v>
      </c>
      <c r="D331" s="105"/>
      <c r="E331" s="103"/>
      <c r="F331" s="123" t="s">
        <v>93</v>
      </c>
      <c r="G331" s="124">
        <v>3010104000000</v>
      </c>
      <c r="H331" s="125"/>
      <c r="I331" s="123" t="s">
        <v>5162</v>
      </c>
      <c r="K331" s="30">
        <v>161498.35</v>
      </c>
      <c r="L331" s="121" t="s">
        <v>22</v>
      </c>
      <c r="N331" s="30">
        <v>876.06</v>
      </c>
      <c r="P331" s="30">
        <v>53134.97</v>
      </c>
      <c r="Q331" s="30">
        <v>213757.26</v>
      </c>
      <c r="R331" s="121" t="s">
        <v>22</v>
      </c>
      <c r="U331" s="48">
        <f t="shared" si="4"/>
        <v>213757.26</v>
      </c>
    </row>
    <row r="332" spans="2:21">
      <c r="B332" s="121" t="s">
        <v>5157</v>
      </c>
      <c r="C332" s="122">
        <v>4443</v>
      </c>
      <c r="D332" s="105"/>
      <c r="E332" s="103"/>
      <c r="F332" s="123" t="s">
        <v>93</v>
      </c>
      <c r="G332" s="124">
        <v>3010105000000</v>
      </c>
      <c r="H332" s="125"/>
      <c r="I332" s="123" t="s">
        <v>5163</v>
      </c>
      <c r="K332" s="30">
        <v>1020</v>
      </c>
      <c r="L332" s="121" t="s">
        <v>22</v>
      </c>
      <c r="N332" s="30">
        <v>0</v>
      </c>
      <c r="P332" s="30">
        <v>820</v>
      </c>
      <c r="Q332" s="30">
        <v>1840</v>
      </c>
      <c r="R332" s="121" t="s">
        <v>22</v>
      </c>
      <c r="U332" s="48">
        <f t="shared" si="4"/>
        <v>1840</v>
      </c>
    </row>
    <row r="333" spans="2:21">
      <c r="B333" s="121" t="s">
        <v>5157</v>
      </c>
      <c r="C333" s="122">
        <v>4443</v>
      </c>
      <c r="D333" s="105"/>
      <c r="E333" s="103"/>
      <c r="F333" s="123" t="s">
        <v>93</v>
      </c>
      <c r="G333" s="124">
        <v>3020100000000</v>
      </c>
      <c r="H333" s="125"/>
      <c r="I333" s="123" t="s">
        <v>5151</v>
      </c>
      <c r="K333" s="30">
        <v>-22856587.09</v>
      </c>
      <c r="L333" s="121" t="s">
        <v>143</v>
      </c>
      <c r="N333" s="30">
        <v>11394104.189999999</v>
      </c>
      <c r="P333" s="30">
        <v>0</v>
      </c>
      <c r="Q333" s="30">
        <v>-34250691.280000001</v>
      </c>
      <c r="R333" s="121" t="s">
        <v>143</v>
      </c>
      <c r="U333" s="48">
        <f t="shared" si="4"/>
        <v>34250691.280000001</v>
      </c>
    </row>
    <row r="334" spans="2:21">
      <c r="B334" s="121" t="s">
        <v>5157</v>
      </c>
      <c r="C334" s="122">
        <v>4443</v>
      </c>
      <c r="D334" s="105"/>
      <c r="E334" s="103"/>
      <c r="F334" s="123" t="s">
        <v>93</v>
      </c>
      <c r="G334" s="124">
        <v>3020200000000</v>
      </c>
      <c r="H334" s="125"/>
      <c r="I334" s="123" t="s">
        <v>5152</v>
      </c>
      <c r="K334" s="30">
        <v>-1763128.73</v>
      </c>
      <c r="L334" s="121" t="s">
        <v>143</v>
      </c>
      <c r="N334" s="30">
        <v>197539.57</v>
      </c>
      <c r="P334" s="30">
        <v>0</v>
      </c>
      <c r="Q334" s="30">
        <v>-1960668.3</v>
      </c>
      <c r="R334" s="121" t="s">
        <v>143</v>
      </c>
      <c r="U334" s="48">
        <f t="shared" ref="U334:U397" si="5">ABS(Q334)</f>
        <v>1960668.3</v>
      </c>
    </row>
    <row r="335" spans="2:21">
      <c r="B335" s="121" t="s">
        <v>5157</v>
      </c>
      <c r="C335" s="122">
        <v>1434</v>
      </c>
      <c r="D335" s="105"/>
      <c r="E335" s="103"/>
      <c r="F335" s="123" t="s">
        <v>94</v>
      </c>
      <c r="G335" s="124">
        <v>3010101000000</v>
      </c>
      <c r="H335" s="125"/>
      <c r="I335" s="123" t="s">
        <v>5160</v>
      </c>
      <c r="K335" s="30">
        <v>2045557.99</v>
      </c>
      <c r="L335" s="121" t="s">
        <v>22</v>
      </c>
      <c r="N335" s="30">
        <v>338529.27</v>
      </c>
      <c r="P335" s="30">
        <v>1300534.33</v>
      </c>
      <c r="Q335" s="30">
        <v>3007563.05</v>
      </c>
      <c r="R335" s="121" t="s">
        <v>22</v>
      </c>
      <c r="U335" s="48">
        <f t="shared" si="5"/>
        <v>3007563.05</v>
      </c>
    </row>
    <row r="336" spans="2:21">
      <c r="B336" s="121" t="s">
        <v>5157</v>
      </c>
      <c r="C336" s="122">
        <v>1434</v>
      </c>
      <c r="D336" s="105"/>
      <c r="E336" s="103"/>
      <c r="F336" s="123" t="s">
        <v>94</v>
      </c>
      <c r="G336" s="124">
        <v>3010103000000</v>
      </c>
      <c r="H336" s="125"/>
      <c r="I336" s="123" t="s">
        <v>5161</v>
      </c>
      <c r="K336" s="30">
        <v>1981337.37</v>
      </c>
      <c r="L336" s="121" t="s">
        <v>22</v>
      </c>
      <c r="N336" s="30">
        <v>0</v>
      </c>
      <c r="P336" s="30">
        <v>1001200.49</v>
      </c>
      <c r="Q336" s="30">
        <v>2982537.86</v>
      </c>
      <c r="R336" s="121" t="s">
        <v>22</v>
      </c>
      <c r="U336" s="48">
        <f t="shared" si="5"/>
        <v>2982537.86</v>
      </c>
    </row>
    <row r="337" spans="2:21">
      <c r="B337" s="121" t="s">
        <v>5157</v>
      </c>
      <c r="C337" s="122">
        <v>1434</v>
      </c>
      <c r="D337" s="105"/>
      <c r="E337" s="103"/>
      <c r="F337" s="123" t="s">
        <v>94</v>
      </c>
      <c r="G337" s="124">
        <v>3010104000000</v>
      </c>
      <c r="H337" s="125"/>
      <c r="I337" s="123" t="s">
        <v>5162</v>
      </c>
      <c r="K337" s="30">
        <v>188701.57</v>
      </c>
      <c r="L337" s="121" t="s">
        <v>22</v>
      </c>
      <c r="N337" s="30">
        <v>0</v>
      </c>
      <c r="P337" s="30">
        <v>98192.87</v>
      </c>
      <c r="Q337" s="30">
        <v>286894.44</v>
      </c>
      <c r="R337" s="121" t="s">
        <v>22</v>
      </c>
      <c r="U337" s="48">
        <f t="shared" si="5"/>
        <v>286894.44</v>
      </c>
    </row>
    <row r="338" spans="2:21">
      <c r="B338" s="121" t="s">
        <v>5157</v>
      </c>
      <c r="C338" s="122">
        <v>1434</v>
      </c>
      <c r="D338" s="105"/>
      <c r="E338" s="103"/>
      <c r="F338" s="123" t="s">
        <v>94</v>
      </c>
      <c r="G338" s="124">
        <v>3010105000000</v>
      </c>
      <c r="H338" s="125"/>
      <c r="I338" s="123" t="s">
        <v>5163</v>
      </c>
      <c r="K338" s="30">
        <v>5252.55</v>
      </c>
      <c r="L338" s="121" t="s">
        <v>22</v>
      </c>
      <c r="N338" s="30">
        <v>0</v>
      </c>
      <c r="P338" s="30">
        <v>100</v>
      </c>
      <c r="Q338" s="30">
        <v>5352.55</v>
      </c>
      <c r="R338" s="121" t="s">
        <v>22</v>
      </c>
      <c r="U338" s="48">
        <f t="shared" si="5"/>
        <v>5352.55</v>
      </c>
    </row>
    <row r="339" spans="2:21">
      <c r="B339" s="121" t="s">
        <v>5157</v>
      </c>
      <c r="C339" s="122">
        <v>1434</v>
      </c>
      <c r="D339" s="105"/>
      <c r="E339" s="103"/>
      <c r="F339" s="123" t="s">
        <v>94</v>
      </c>
      <c r="G339" s="124">
        <v>3020100000000</v>
      </c>
      <c r="H339" s="125"/>
      <c r="I339" s="123" t="s">
        <v>5151</v>
      </c>
      <c r="K339" s="30">
        <v>-21431238.420000002</v>
      </c>
      <c r="L339" s="121" t="s">
        <v>143</v>
      </c>
      <c r="N339" s="30">
        <v>10661357.130000001</v>
      </c>
      <c r="P339" s="30">
        <v>3303.95</v>
      </c>
      <c r="Q339" s="30">
        <v>-32089291.600000001</v>
      </c>
      <c r="R339" s="121" t="s">
        <v>143</v>
      </c>
      <c r="U339" s="48">
        <f t="shared" si="5"/>
        <v>32089291.600000001</v>
      </c>
    </row>
    <row r="340" spans="2:21">
      <c r="B340" s="121" t="s">
        <v>5157</v>
      </c>
      <c r="C340" s="122">
        <v>1434</v>
      </c>
      <c r="D340" s="105"/>
      <c r="E340" s="103"/>
      <c r="F340" s="123" t="s">
        <v>94</v>
      </c>
      <c r="G340" s="124">
        <v>3020200000000</v>
      </c>
      <c r="H340" s="125"/>
      <c r="I340" s="123" t="s">
        <v>5152</v>
      </c>
      <c r="K340" s="30">
        <v>-290739.11</v>
      </c>
      <c r="L340" s="121" t="s">
        <v>143</v>
      </c>
      <c r="N340" s="30">
        <v>46944.91</v>
      </c>
      <c r="P340" s="30">
        <v>0</v>
      </c>
      <c r="Q340" s="30">
        <v>-337684.02</v>
      </c>
      <c r="R340" s="121" t="s">
        <v>143</v>
      </c>
      <c r="U340" s="48">
        <f t="shared" si="5"/>
        <v>337684.02</v>
      </c>
    </row>
    <row r="341" spans="2:21">
      <c r="B341" s="121" t="s">
        <v>5157</v>
      </c>
      <c r="C341" s="122">
        <v>2659</v>
      </c>
      <c r="D341" s="105"/>
      <c r="E341" s="103"/>
      <c r="F341" s="123" t="s">
        <v>95</v>
      </c>
      <c r="G341" s="124">
        <v>3010101000000</v>
      </c>
      <c r="H341" s="125"/>
      <c r="I341" s="123" t="s">
        <v>5160</v>
      </c>
      <c r="K341" s="30">
        <v>4421698.18</v>
      </c>
      <c r="L341" s="121" t="s">
        <v>22</v>
      </c>
      <c r="N341" s="30">
        <v>2842.98</v>
      </c>
      <c r="P341" s="30">
        <v>2078700.25</v>
      </c>
      <c r="Q341" s="30">
        <v>6497555.4500000002</v>
      </c>
      <c r="R341" s="121" t="s">
        <v>22</v>
      </c>
      <c r="U341" s="48">
        <f t="shared" si="5"/>
        <v>6497555.4500000002</v>
      </c>
    </row>
    <row r="342" spans="2:21">
      <c r="B342" s="121" t="s">
        <v>5157</v>
      </c>
      <c r="C342" s="122">
        <v>2659</v>
      </c>
      <c r="D342" s="105"/>
      <c r="E342" s="103"/>
      <c r="F342" s="123" t="s">
        <v>95</v>
      </c>
      <c r="G342" s="124">
        <v>3010103000000</v>
      </c>
      <c r="H342" s="125"/>
      <c r="I342" s="123" t="s">
        <v>5161</v>
      </c>
      <c r="K342" s="30">
        <v>5076200.7</v>
      </c>
      <c r="L342" s="121" t="s">
        <v>22</v>
      </c>
      <c r="N342" s="30">
        <v>6135.81</v>
      </c>
      <c r="P342" s="30">
        <v>2418206.2799999998</v>
      </c>
      <c r="Q342" s="30">
        <v>7488271.1699999999</v>
      </c>
      <c r="R342" s="121" t="s">
        <v>22</v>
      </c>
      <c r="U342" s="48">
        <f t="shared" si="5"/>
        <v>7488271.1699999999</v>
      </c>
    </row>
    <row r="343" spans="2:21">
      <c r="B343" s="121" t="s">
        <v>5157</v>
      </c>
      <c r="C343" s="122">
        <v>2659</v>
      </c>
      <c r="D343" s="105"/>
      <c r="E343" s="103"/>
      <c r="F343" s="123" t="s">
        <v>95</v>
      </c>
      <c r="G343" s="124">
        <v>3010104000000</v>
      </c>
      <c r="H343" s="125"/>
      <c r="I343" s="123" t="s">
        <v>5162</v>
      </c>
      <c r="K343" s="30">
        <v>27610.23</v>
      </c>
      <c r="L343" s="121" t="s">
        <v>22</v>
      </c>
      <c r="N343" s="30">
        <v>0</v>
      </c>
      <c r="P343" s="30">
        <v>9087.6200000000008</v>
      </c>
      <c r="Q343" s="30">
        <v>36697.85</v>
      </c>
      <c r="R343" s="121" t="s">
        <v>22</v>
      </c>
      <c r="U343" s="48">
        <f t="shared" si="5"/>
        <v>36697.85</v>
      </c>
    </row>
    <row r="344" spans="2:21">
      <c r="B344" s="121" t="s">
        <v>5157</v>
      </c>
      <c r="C344" s="122">
        <v>2659</v>
      </c>
      <c r="D344" s="105"/>
      <c r="E344" s="103"/>
      <c r="F344" s="123" t="s">
        <v>95</v>
      </c>
      <c r="G344" s="124">
        <v>3020100000000</v>
      </c>
      <c r="H344" s="125"/>
      <c r="I344" s="123" t="s">
        <v>5151</v>
      </c>
      <c r="K344" s="30">
        <v>-8313147.8700000001</v>
      </c>
      <c r="L344" s="121" t="s">
        <v>143</v>
      </c>
      <c r="N344" s="30">
        <v>4220396.2699999996</v>
      </c>
      <c r="P344" s="30">
        <v>0</v>
      </c>
      <c r="Q344" s="30">
        <v>-12533544.140000001</v>
      </c>
      <c r="R344" s="121" t="s">
        <v>143</v>
      </c>
      <c r="U344" s="48">
        <f t="shared" si="5"/>
        <v>12533544.140000001</v>
      </c>
    </row>
    <row r="345" spans="2:21">
      <c r="B345" s="121" t="s">
        <v>5157</v>
      </c>
      <c r="C345" s="122">
        <v>2659</v>
      </c>
      <c r="D345" s="105"/>
      <c r="E345" s="103"/>
      <c r="F345" s="123" t="s">
        <v>95</v>
      </c>
      <c r="G345" s="124">
        <v>3020200000000</v>
      </c>
      <c r="H345" s="125"/>
      <c r="I345" s="123" t="s">
        <v>5152</v>
      </c>
      <c r="K345" s="30">
        <v>-232925.36</v>
      </c>
      <c r="L345" s="121" t="s">
        <v>143</v>
      </c>
      <c r="N345" s="30">
        <v>117764.66</v>
      </c>
      <c r="P345" s="30">
        <v>0</v>
      </c>
      <c r="Q345" s="30">
        <v>-350690.02</v>
      </c>
      <c r="R345" s="121" t="s">
        <v>143</v>
      </c>
      <c r="U345" s="48">
        <f t="shared" si="5"/>
        <v>350690.02</v>
      </c>
    </row>
    <row r="346" spans="2:21">
      <c r="B346" s="121" t="s">
        <v>5157</v>
      </c>
      <c r="C346" s="122">
        <v>357</v>
      </c>
      <c r="D346" s="105"/>
      <c r="E346" s="103"/>
      <c r="F346" s="123" t="s">
        <v>96</v>
      </c>
      <c r="G346" s="124">
        <v>3010101000000</v>
      </c>
      <c r="H346" s="125"/>
      <c r="I346" s="123" t="s">
        <v>5160</v>
      </c>
      <c r="K346" s="30">
        <v>906909.61</v>
      </c>
      <c r="L346" s="121" t="s">
        <v>22</v>
      </c>
      <c r="N346" s="30">
        <v>0</v>
      </c>
      <c r="P346" s="30">
        <v>361735.6</v>
      </c>
      <c r="Q346" s="30">
        <v>1268645.21</v>
      </c>
      <c r="R346" s="121" t="s">
        <v>22</v>
      </c>
      <c r="U346" s="48">
        <f t="shared" si="5"/>
        <v>1268645.21</v>
      </c>
    </row>
    <row r="347" spans="2:21">
      <c r="B347" s="121" t="s">
        <v>5157</v>
      </c>
      <c r="C347" s="122">
        <v>357</v>
      </c>
      <c r="D347" s="105"/>
      <c r="E347" s="103"/>
      <c r="F347" s="123" t="s">
        <v>96</v>
      </c>
      <c r="G347" s="124">
        <v>3010103000000</v>
      </c>
      <c r="H347" s="125"/>
      <c r="I347" s="123" t="s">
        <v>5161</v>
      </c>
      <c r="K347" s="30">
        <v>1650089.06</v>
      </c>
      <c r="L347" s="121" t="s">
        <v>22</v>
      </c>
      <c r="N347" s="30">
        <v>832</v>
      </c>
      <c r="P347" s="30">
        <v>551375.34</v>
      </c>
      <c r="Q347" s="30">
        <v>2200632.4</v>
      </c>
      <c r="R347" s="121" t="s">
        <v>22</v>
      </c>
      <c r="U347" s="48">
        <f t="shared" si="5"/>
        <v>2200632.4</v>
      </c>
    </row>
    <row r="348" spans="2:21">
      <c r="B348" s="121" t="s">
        <v>5157</v>
      </c>
      <c r="C348" s="122">
        <v>357</v>
      </c>
      <c r="D348" s="105"/>
      <c r="E348" s="103"/>
      <c r="F348" s="123" t="s">
        <v>96</v>
      </c>
      <c r="G348" s="124">
        <v>3010104000000</v>
      </c>
      <c r="H348" s="125"/>
      <c r="I348" s="123" t="s">
        <v>5162</v>
      </c>
      <c r="K348" s="30">
        <v>37078.46</v>
      </c>
      <c r="L348" s="121" t="s">
        <v>22</v>
      </c>
      <c r="N348" s="30">
        <v>0</v>
      </c>
      <c r="P348" s="30">
        <v>12569.35</v>
      </c>
      <c r="Q348" s="30">
        <v>49647.81</v>
      </c>
      <c r="R348" s="121" t="s">
        <v>22</v>
      </c>
      <c r="U348" s="48">
        <f t="shared" si="5"/>
        <v>49647.81</v>
      </c>
    </row>
    <row r="349" spans="2:21">
      <c r="B349" s="121" t="s">
        <v>5157</v>
      </c>
      <c r="C349" s="122">
        <v>357</v>
      </c>
      <c r="D349" s="105"/>
      <c r="E349" s="103"/>
      <c r="F349" s="123" t="s">
        <v>96</v>
      </c>
      <c r="G349" s="124">
        <v>3020100000000</v>
      </c>
      <c r="H349" s="125"/>
      <c r="I349" s="123" t="s">
        <v>5151</v>
      </c>
      <c r="K349" s="30">
        <v>-23896269.890000001</v>
      </c>
      <c r="L349" s="121" t="s">
        <v>143</v>
      </c>
      <c r="N349" s="30">
        <v>12565852.58</v>
      </c>
      <c r="P349" s="30">
        <v>173.92</v>
      </c>
      <c r="Q349" s="30">
        <v>-36461948.549999997</v>
      </c>
      <c r="R349" s="121" t="s">
        <v>143</v>
      </c>
      <c r="U349" s="48">
        <f t="shared" si="5"/>
        <v>36461948.549999997</v>
      </c>
    </row>
    <row r="350" spans="2:21">
      <c r="B350" s="121" t="s">
        <v>5157</v>
      </c>
      <c r="C350" s="122">
        <v>357</v>
      </c>
      <c r="D350" s="105"/>
      <c r="E350" s="103"/>
      <c r="F350" s="123" t="s">
        <v>96</v>
      </c>
      <c r="G350" s="124">
        <v>3020200000000</v>
      </c>
      <c r="H350" s="125"/>
      <c r="I350" s="123" t="s">
        <v>5152</v>
      </c>
      <c r="K350" s="30">
        <v>0</v>
      </c>
      <c r="L350" s="121" t="s">
        <v>143</v>
      </c>
      <c r="N350" s="30">
        <v>0</v>
      </c>
      <c r="P350" s="30">
        <v>0</v>
      </c>
      <c r="Q350" s="30">
        <v>0</v>
      </c>
      <c r="R350" s="121" t="s">
        <v>143</v>
      </c>
      <c r="U350" s="48">
        <f t="shared" si="5"/>
        <v>0</v>
      </c>
    </row>
    <row r="351" spans="2:21">
      <c r="B351" s="121" t="s">
        <v>5157</v>
      </c>
      <c r="C351" s="122">
        <v>361</v>
      </c>
      <c r="D351" s="105"/>
      <c r="E351" s="103"/>
      <c r="F351" s="123" t="s">
        <v>97</v>
      </c>
      <c r="G351" s="124">
        <v>3010101000000</v>
      </c>
      <c r="H351" s="125"/>
      <c r="I351" s="123" t="s">
        <v>5160</v>
      </c>
      <c r="K351" s="30">
        <v>13566759.34</v>
      </c>
      <c r="L351" s="121" t="s">
        <v>22</v>
      </c>
      <c r="N351" s="30">
        <v>0</v>
      </c>
      <c r="P351" s="30">
        <v>6731961.7199999997</v>
      </c>
      <c r="Q351" s="30">
        <v>20298721.059999999</v>
      </c>
      <c r="R351" s="121" t="s">
        <v>22</v>
      </c>
      <c r="U351" s="48">
        <f t="shared" si="5"/>
        <v>20298721.059999999</v>
      </c>
    </row>
    <row r="352" spans="2:21">
      <c r="B352" s="121" t="s">
        <v>5157</v>
      </c>
      <c r="C352" s="122">
        <v>361</v>
      </c>
      <c r="D352" s="105"/>
      <c r="E352" s="103"/>
      <c r="F352" s="123" t="s">
        <v>97</v>
      </c>
      <c r="G352" s="124">
        <v>3010102000000</v>
      </c>
      <c r="H352" s="125"/>
      <c r="I352" s="123" t="s">
        <v>5164</v>
      </c>
      <c r="K352" s="30">
        <v>753775.86</v>
      </c>
      <c r="L352" s="121" t="s">
        <v>22</v>
      </c>
      <c r="N352" s="30">
        <v>166834.62</v>
      </c>
      <c r="P352" s="30">
        <v>827603.3</v>
      </c>
      <c r="Q352" s="30">
        <v>1414544.54</v>
      </c>
      <c r="R352" s="121" t="s">
        <v>22</v>
      </c>
      <c r="U352" s="48">
        <f t="shared" si="5"/>
        <v>1414544.54</v>
      </c>
    </row>
    <row r="353" spans="2:21">
      <c r="B353" s="121" t="s">
        <v>5157</v>
      </c>
      <c r="C353" s="122">
        <v>361</v>
      </c>
      <c r="D353" s="105"/>
      <c r="E353" s="103"/>
      <c r="F353" s="123" t="s">
        <v>97</v>
      </c>
      <c r="G353" s="124">
        <v>3010103000000</v>
      </c>
      <c r="H353" s="125"/>
      <c r="I353" s="123" t="s">
        <v>5161</v>
      </c>
      <c r="K353" s="30">
        <v>22717759.280000001</v>
      </c>
      <c r="L353" s="121" t="s">
        <v>22</v>
      </c>
      <c r="N353" s="30">
        <v>2670.9</v>
      </c>
      <c r="P353" s="30">
        <v>11866681.76</v>
      </c>
      <c r="Q353" s="30">
        <v>34581770.140000001</v>
      </c>
      <c r="R353" s="121" t="s">
        <v>22</v>
      </c>
      <c r="U353" s="48">
        <f t="shared" si="5"/>
        <v>34581770.140000001</v>
      </c>
    </row>
    <row r="354" spans="2:21">
      <c r="B354" s="121" t="s">
        <v>5157</v>
      </c>
      <c r="C354" s="122">
        <v>361</v>
      </c>
      <c r="D354" s="105"/>
      <c r="E354" s="103"/>
      <c r="F354" s="123" t="s">
        <v>97</v>
      </c>
      <c r="G354" s="124">
        <v>3010104000000</v>
      </c>
      <c r="H354" s="125"/>
      <c r="I354" s="123" t="s">
        <v>5162</v>
      </c>
      <c r="K354" s="30">
        <v>279029.14</v>
      </c>
      <c r="L354" s="121" t="s">
        <v>22</v>
      </c>
      <c r="N354" s="30">
        <v>669.04</v>
      </c>
      <c r="P354" s="30">
        <v>96781.440000000002</v>
      </c>
      <c r="Q354" s="30">
        <v>375141.54</v>
      </c>
      <c r="R354" s="121" t="s">
        <v>22</v>
      </c>
      <c r="U354" s="48">
        <f t="shared" si="5"/>
        <v>375141.54</v>
      </c>
    </row>
    <row r="355" spans="2:21">
      <c r="B355" s="121" t="s">
        <v>5157</v>
      </c>
      <c r="C355" s="122">
        <v>361</v>
      </c>
      <c r="D355" s="105"/>
      <c r="E355" s="103"/>
      <c r="F355" s="123" t="s">
        <v>97</v>
      </c>
      <c r="G355" s="124">
        <v>3020100000000</v>
      </c>
      <c r="H355" s="125"/>
      <c r="I355" s="123" t="s">
        <v>5151</v>
      </c>
      <c r="K355" s="30">
        <v>-135604950.22</v>
      </c>
      <c r="L355" s="121" t="s">
        <v>143</v>
      </c>
      <c r="N355" s="30">
        <v>74592853.280000001</v>
      </c>
      <c r="P355" s="30">
        <v>99794.91</v>
      </c>
      <c r="Q355" s="30">
        <v>-210098008.59</v>
      </c>
      <c r="R355" s="121" t="s">
        <v>143</v>
      </c>
      <c r="U355" s="48">
        <f t="shared" si="5"/>
        <v>210098008.59</v>
      </c>
    </row>
    <row r="356" spans="2:21">
      <c r="B356" s="121" t="s">
        <v>5157</v>
      </c>
      <c r="C356" s="122">
        <v>1381</v>
      </c>
      <c r="D356" s="105"/>
      <c r="E356" s="103"/>
      <c r="F356" s="123" t="s">
        <v>98</v>
      </c>
      <c r="G356" s="124">
        <v>3010101000000</v>
      </c>
      <c r="H356" s="125"/>
      <c r="I356" s="123" t="s">
        <v>5160</v>
      </c>
      <c r="K356" s="30">
        <v>1229752.56</v>
      </c>
      <c r="L356" s="121" t="s">
        <v>22</v>
      </c>
      <c r="N356" s="30">
        <v>0</v>
      </c>
      <c r="P356" s="30">
        <v>557431.96</v>
      </c>
      <c r="Q356" s="30">
        <v>1787184.52</v>
      </c>
      <c r="R356" s="121" t="s">
        <v>22</v>
      </c>
      <c r="U356" s="48">
        <f t="shared" si="5"/>
        <v>1787184.52</v>
      </c>
    </row>
    <row r="357" spans="2:21">
      <c r="B357" s="121" t="s">
        <v>5157</v>
      </c>
      <c r="C357" s="122">
        <v>1381</v>
      </c>
      <c r="D357" s="105"/>
      <c r="E357" s="103"/>
      <c r="F357" s="123" t="s">
        <v>98</v>
      </c>
      <c r="G357" s="124">
        <v>3010103000000</v>
      </c>
      <c r="H357" s="125"/>
      <c r="I357" s="123" t="s">
        <v>5161</v>
      </c>
      <c r="K357" s="30">
        <v>1710513.68</v>
      </c>
      <c r="L357" s="121" t="s">
        <v>22</v>
      </c>
      <c r="N357" s="30">
        <v>0</v>
      </c>
      <c r="P357" s="30">
        <v>797078.7</v>
      </c>
      <c r="Q357" s="30">
        <v>2507592.38</v>
      </c>
      <c r="R357" s="121" t="s">
        <v>22</v>
      </c>
      <c r="U357" s="48">
        <f t="shared" si="5"/>
        <v>2507592.38</v>
      </c>
    </row>
    <row r="358" spans="2:21">
      <c r="B358" s="121" t="s">
        <v>5157</v>
      </c>
      <c r="C358" s="122">
        <v>1381</v>
      </c>
      <c r="D358" s="105"/>
      <c r="E358" s="103"/>
      <c r="F358" s="123" t="s">
        <v>98</v>
      </c>
      <c r="G358" s="124">
        <v>3010104000000</v>
      </c>
      <c r="H358" s="125"/>
      <c r="I358" s="123" t="s">
        <v>5162</v>
      </c>
      <c r="K358" s="30">
        <v>13990.22</v>
      </c>
      <c r="L358" s="121" t="s">
        <v>22</v>
      </c>
      <c r="N358" s="30">
        <v>0</v>
      </c>
      <c r="P358" s="30">
        <v>11414.32</v>
      </c>
      <c r="Q358" s="30">
        <v>25404.54</v>
      </c>
      <c r="R358" s="121" t="s">
        <v>22</v>
      </c>
      <c r="U358" s="48">
        <f t="shared" si="5"/>
        <v>25404.54</v>
      </c>
    </row>
    <row r="359" spans="2:21">
      <c r="B359" s="121" t="s">
        <v>5157</v>
      </c>
      <c r="C359" s="122">
        <v>1381</v>
      </c>
      <c r="D359" s="105"/>
      <c r="E359" s="103"/>
      <c r="F359" s="123" t="s">
        <v>98</v>
      </c>
      <c r="G359" s="124">
        <v>3010105000000</v>
      </c>
      <c r="H359" s="125"/>
      <c r="I359" s="123" t="s">
        <v>5163</v>
      </c>
      <c r="K359" s="30">
        <v>14526.28</v>
      </c>
      <c r="L359" s="121" t="s">
        <v>22</v>
      </c>
      <c r="N359" s="30">
        <v>0</v>
      </c>
      <c r="P359" s="30">
        <v>3568.11</v>
      </c>
      <c r="Q359" s="30">
        <v>18094.39</v>
      </c>
      <c r="R359" s="121" t="s">
        <v>22</v>
      </c>
      <c r="U359" s="48">
        <f t="shared" si="5"/>
        <v>18094.39</v>
      </c>
    </row>
    <row r="360" spans="2:21">
      <c r="B360" s="121" t="s">
        <v>5157</v>
      </c>
      <c r="C360" s="122">
        <v>1381</v>
      </c>
      <c r="D360" s="105"/>
      <c r="E360" s="103"/>
      <c r="F360" s="123" t="s">
        <v>98</v>
      </c>
      <c r="G360" s="124">
        <v>3020100000000</v>
      </c>
      <c r="H360" s="125"/>
      <c r="I360" s="123" t="s">
        <v>5151</v>
      </c>
      <c r="K360" s="30">
        <v>-19006313.780000001</v>
      </c>
      <c r="L360" s="121" t="s">
        <v>143</v>
      </c>
      <c r="N360" s="30">
        <v>9470297.1400000006</v>
      </c>
      <c r="P360" s="30">
        <v>0</v>
      </c>
      <c r="Q360" s="30">
        <v>-28476610.920000002</v>
      </c>
      <c r="R360" s="121" t="s">
        <v>143</v>
      </c>
      <c r="U360" s="48">
        <f t="shared" si="5"/>
        <v>28476610.920000002</v>
      </c>
    </row>
    <row r="361" spans="2:21">
      <c r="B361" s="121" t="s">
        <v>5157</v>
      </c>
      <c r="C361" s="122">
        <v>1381</v>
      </c>
      <c r="D361" s="105"/>
      <c r="E361" s="103"/>
      <c r="F361" s="123" t="s">
        <v>98</v>
      </c>
      <c r="G361" s="124">
        <v>3020200000000</v>
      </c>
      <c r="H361" s="125"/>
      <c r="I361" s="123" t="s">
        <v>5152</v>
      </c>
      <c r="K361" s="30">
        <v>0</v>
      </c>
      <c r="L361" s="121" t="s">
        <v>143</v>
      </c>
      <c r="N361" s="30">
        <v>0</v>
      </c>
      <c r="P361" s="30">
        <v>0</v>
      </c>
      <c r="Q361" s="30">
        <v>0</v>
      </c>
      <c r="R361" s="121" t="s">
        <v>143</v>
      </c>
      <c r="U361" s="48">
        <f t="shared" si="5"/>
        <v>0</v>
      </c>
    </row>
    <row r="362" spans="2:21">
      <c r="B362" s="121" t="s">
        <v>5157</v>
      </c>
      <c r="C362" s="122">
        <v>1081</v>
      </c>
      <c r="D362" s="105"/>
      <c r="E362" s="103"/>
      <c r="F362" s="123" t="s">
        <v>99</v>
      </c>
      <c r="G362" s="124">
        <v>3010101000000</v>
      </c>
      <c r="H362" s="125"/>
      <c r="I362" s="123" t="s">
        <v>5160</v>
      </c>
      <c r="K362" s="30">
        <v>45999737.68</v>
      </c>
      <c r="L362" s="121" t="s">
        <v>22</v>
      </c>
      <c r="N362" s="30">
        <v>48396.86</v>
      </c>
      <c r="P362" s="30">
        <v>20371425.890000001</v>
      </c>
      <c r="Q362" s="30">
        <v>66322766.710000001</v>
      </c>
      <c r="R362" s="121" t="s">
        <v>22</v>
      </c>
      <c r="U362" s="48">
        <f t="shared" si="5"/>
        <v>66322766.710000001</v>
      </c>
    </row>
    <row r="363" spans="2:21">
      <c r="B363" s="121" t="s">
        <v>5157</v>
      </c>
      <c r="C363" s="122">
        <v>1081</v>
      </c>
      <c r="D363" s="105"/>
      <c r="E363" s="103"/>
      <c r="F363" s="123" t="s">
        <v>99</v>
      </c>
      <c r="G363" s="124">
        <v>3010103000000</v>
      </c>
      <c r="H363" s="125"/>
      <c r="I363" s="123" t="s">
        <v>5161</v>
      </c>
      <c r="K363" s="30">
        <v>12704808.48</v>
      </c>
      <c r="L363" s="121" t="s">
        <v>22</v>
      </c>
      <c r="N363" s="30">
        <v>49058.01</v>
      </c>
      <c r="P363" s="30">
        <v>6193641.6699999999</v>
      </c>
      <c r="Q363" s="30">
        <v>18849392.140000001</v>
      </c>
      <c r="R363" s="121" t="s">
        <v>22</v>
      </c>
      <c r="U363" s="48">
        <f t="shared" si="5"/>
        <v>18849392.140000001</v>
      </c>
    </row>
    <row r="364" spans="2:21">
      <c r="B364" s="121" t="s">
        <v>5157</v>
      </c>
      <c r="C364" s="122">
        <v>1081</v>
      </c>
      <c r="D364" s="105"/>
      <c r="E364" s="103"/>
      <c r="F364" s="123" t="s">
        <v>99</v>
      </c>
      <c r="G364" s="124">
        <v>3010104000000</v>
      </c>
      <c r="H364" s="125"/>
      <c r="I364" s="123" t="s">
        <v>5162</v>
      </c>
      <c r="K364" s="30">
        <v>34146</v>
      </c>
      <c r="L364" s="121" t="s">
        <v>22</v>
      </c>
      <c r="N364" s="30">
        <v>427.48</v>
      </c>
      <c r="P364" s="30">
        <v>16251.97</v>
      </c>
      <c r="Q364" s="30">
        <v>49970.49</v>
      </c>
      <c r="R364" s="121" t="s">
        <v>22</v>
      </c>
      <c r="U364" s="48">
        <f t="shared" si="5"/>
        <v>49970.49</v>
      </c>
    </row>
    <row r="365" spans="2:21">
      <c r="B365" s="121" t="s">
        <v>5157</v>
      </c>
      <c r="C365" s="122">
        <v>1081</v>
      </c>
      <c r="D365" s="105"/>
      <c r="E365" s="103"/>
      <c r="F365" s="123" t="s">
        <v>99</v>
      </c>
      <c r="G365" s="124">
        <v>3020100000000</v>
      </c>
      <c r="H365" s="125"/>
      <c r="I365" s="123" t="s">
        <v>5151</v>
      </c>
      <c r="K365" s="30">
        <v>-133419573.68000001</v>
      </c>
      <c r="L365" s="121" t="s">
        <v>143</v>
      </c>
      <c r="N365" s="30">
        <v>66462378.560000002</v>
      </c>
      <c r="P365" s="30">
        <v>153150.34</v>
      </c>
      <c r="Q365" s="30">
        <v>-199728801.90000001</v>
      </c>
      <c r="R365" s="121" t="s">
        <v>143</v>
      </c>
      <c r="U365" s="48">
        <f t="shared" si="5"/>
        <v>199728801.90000001</v>
      </c>
    </row>
    <row r="366" spans="2:21">
      <c r="B366" s="121" t="s">
        <v>5157</v>
      </c>
      <c r="C366" s="122">
        <v>1081</v>
      </c>
      <c r="D366" s="105"/>
      <c r="E366" s="103"/>
      <c r="F366" s="123" t="s">
        <v>99</v>
      </c>
      <c r="G366" s="124">
        <v>3020200000000</v>
      </c>
      <c r="H366" s="125"/>
      <c r="I366" s="123" t="s">
        <v>5152</v>
      </c>
      <c r="K366" s="30">
        <v>-47050.51</v>
      </c>
      <c r="L366" s="121" t="s">
        <v>143</v>
      </c>
      <c r="N366" s="30">
        <v>6210.29</v>
      </c>
      <c r="P366" s="30">
        <v>0</v>
      </c>
      <c r="Q366" s="30">
        <v>-53260.800000000003</v>
      </c>
      <c r="R366" s="121" t="s">
        <v>143</v>
      </c>
      <c r="U366" s="48">
        <f t="shared" si="5"/>
        <v>53260.800000000003</v>
      </c>
    </row>
    <row r="367" spans="2:21">
      <c r="B367" s="121" t="s">
        <v>5157</v>
      </c>
      <c r="C367" s="122">
        <v>1393</v>
      </c>
      <c r="D367" s="105"/>
      <c r="E367" s="103"/>
      <c r="F367" s="123" t="s">
        <v>100</v>
      </c>
      <c r="G367" s="124">
        <v>3010101000000</v>
      </c>
      <c r="H367" s="125"/>
      <c r="I367" s="123" t="s">
        <v>5160</v>
      </c>
      <c r="K367" s="30">
        <v>563166.57999999996</v>
      </c>
      <c r="L367" s="121" t="s">
        <v>22</v>
      </c>
      <c r="N367" s="30">
        <v>0</v>
      </c>
      <c r="P367" s="30">
        <v>280490.61</v>
      </c>
      <c r="Q367" s="30">
        <v>843657.19</v>
      </c>
      <c r="R367" s="121" t="s">
        <v>22</v>
      </c>
      <c r="U367" s="48">
        <f t="shared" si="5"/>
        <v>843657.19</v>
      </c>
    </row>
    <row r="368" spans="2:21">
      <c r="B368" s="121" t="s">
        <v>5157</v>
      </c>
      <c r="C368" s="122">
        <v>1393</v>
      </c>
      <c r="D368" s="105"/>
      <c r="E368" s="103"/>
      <c r="F368" s="123" t="s">
        <v>100</v>
      </c>
      <c r="G368" s="124">
        <v>3010103000000</v>
      </c>
      <c r="H368" s="125"/>
      <c r="I368" s="123" t="s">
        <v>5161</v>
      </c>
      <c r="K368" s="30">
        <v>827891.75</v>
      </c>
      <c r="L368" s="121" t="s">
        <v>22</v>
      </c>
      <c r="N368" s="30">
        <v>0</v>
      </c>
      <c r="P368" s="30">
        <v>408574.71999999997</v>
      </c>
      <c r="Q368" s="30">
        <v>1236466.47</v>
      </c>
      <c r="R368" s="121" t="s">
        <v>22</v>
      </c>
      <c r="U368" s="48">
        <f t="shared" si="5"/>
        <v>1236466.47</v>
      </c>
    </row>
    <row r="369" spans="2:21">
      <c r="B369" s="121" t="s">
        <v>5157</v>
      </c>
      <c r="C369" s="122">
        <v>1393</v>
      </c>
      <c r="D369" s="105"/>
      <c r="E369" s="103"/>
      <c r="F369" s="123" t="s">
        <v>100</v>
      </c>
      <c r="G369" s="124">
        <v>3010104000000</v>
      </c>
      <c r="H369" s="125"/>
      <c r="I369" s="123" t="s">
        <v>5162</v>
      </c>
      <c r="K369" s="30">
        <v>11475.56</v>
      </c>
      <c r="L369" s="121" t="s">
        <v>22</v>
      </c>
      <c r="N369" s="30">
        <v>0</v>
      </c>
      <c r="P369" s="30">
        <v>5868.31</v>
      </c>
      <c r="Q369" s="30">
        <v>17343.87</v>
      </c>
      <c r="R369" s="121" t="s">
        <v>22</v>
      </c>
      <c r="U369" s="48">
        <f t="shared" si="5"/>
        <v>17343.87</v>
      </c>
    </row>
    <row r="370" spans="2:21">
      <c r="B370" s="121" t="s">
        <v>5157</v>
      </c>
      <c r="C370" s="122">
        <v>1393</v>
      </c>
      <c r="D370" s="105"/>
      <c r="E370" s="103"/>
      <c r="F370" s="123" t="s">
        <v>100</v>
      </c>
      <c r="G370" s="124">
        <v>3020100000000</v>
      </c>
      <c r="H370" s="125"/>
      <c r="I370" s="123" t="s">
        <v>5151</v>
      </c>
      <c r="K370" s="30">
        <v>-5925840.25</v>
      </c>
      <c r="L370" s="121" t="s">
        <v>143</v>
      </c>
      <c r="N370" s="30">
        <v>2981603.57</v>
      </c>
      <c r="P370" s="30">
        <v>281.7</v>
      </c>
      <c r="Q370" s="30">
        <v>-8907162.1199999992</v>
      </c>
      <c r="R370" s="121" t="s">
        <v>143</v>
      </c>
      <c r="U370" s="48">
        <f t="shared" si="5"/>
        <v>8907162.1199999992</v>
      </c>
    </row>
    <row r="371" spans="2:21">
      <c r="B371" s="121" t="s">
        <v>5157</v>
      </c>
      <c r="C371" s="122">
        <v>1393</v>
      </c>
      <c r="D371" s="105"/>
      <c r="E371" s="103"/>
      <c r="F371" s="123" t="s">
        <v>100</v>
      </c>
      <c r="G371" s="124">
        <v>3020200000000</v>
      </c>
      <c r="H371" s="125"/>
      <c r="I371" s="123" t="s">
        <v>5152</v>
      </c>
      <c r="K371" s="30">
        <v>-21883.41</v>
      </c>
      <c r="L371" s="121" t="s">
        <v>143</v>
      </c>
      <c r="N371" s="30">
        <v>555898.91</v>
      </c>
      <c r="P371" s="30">
        <v>0</v>
      </c>
      <c r="Q371" s="30">
        <v>-577782.31999999995</v>
      </c>
      <c r="R371" s="121" t="s">
        <v>143</v>
      </c>
      <c r="U371" s="48">
        <f t="shared" si="5"/>
        <v>577782.31999999995</v>
      </c>
    </row>
    <row r="372" spans="2:21">
      <c r="B372" s="121" t="s">
        <v>5157</v>
      </c>
      <c r="C372" s="122">
        <v>388</v>
      </c>
      <c r="D372" s="105"/>
      <c r="E372" s="103"/>
      <c r="F372" s="123" t="s">
        <v>101</v>
      </c>
      <c r="G372" s="124">
        <v>3010101000000</v>
      </c>
      <c r="H372" s="125"/>
      <c r="I372" s="123" t="s">
        <v>5160</v>
      </c>
      <c r="K372" s="30">
        <v>337480.52</v>
      </c>
      <c r="L372" s="121" t="s">
        <v>22</v>
      </c>
      <c r="N372" s="30">
        <v>0</v>
      </c>
      <c r="P372" s="30">
        <v>169190.33</v>
      </c>
      <c r="Q372" s="30">
        <v>506670.85</v>
      </c>
      <c r="R372" s="121" t="s">
        <v>22</v>
      </c>
      <c r="U372" s="48">
        <f t="shared" si="5"/>
        <v>506670.85</v>
      </c>
    </row>
    <row r="373" spans="2:21">
      <c r="B373" s="121" t="s">
        <v>5157</v>
      </c>
      <c r="C373" s="122">
        <v>388</v>
      </c>
      <c r="D373" s="105"/>
      <c r="E373" s="103"/>
      <c r="F373" s="123" t="s">
        <v>101</v>
      </c>
      <c r="G373" s="124">
        <v>3010103000000</v>
      </c>
      <c r="H373" s="125"/>
      <c r="I373" s="123" t="s">
        <v>5161</v>
      </c>
      <c r="K373" s="30">
        <v>409211.74</v>
      </c>
      <c r="L373" s="121" t="s">
        <v>22</v>
      </c>
      <c r="N373" s="30">
        <v>0</v>
      </c>
      <c r="P373" s="30">
        <v>205055.94</v>
      </c>
      <c r="Q373" s="30">
        <v>614267.68000000005</v>
      </c>
      <c r="R373" s="121" t="s">
        <v>22</v>
      </c>
      <c r="U373" s="48">
        <f t="shared" si="5"/>
        <v>614267.68000000005</v>
      </c>
    </row>
    <row r="374" spans="2:21">
      <c r="B374" s="121" t="s">
        <v>5157</v>
      </c>
      <c r="C374" s="122">
        <v>388</v>
      </c>
      <c r="D374" s="105"/>
      <c r="E374" s="103"/>
      <c r="F374" s="123" t="s">
        <v>101</v>
      </c>
      <c r="G374" s="124">
        <v>3020100000000</v>
      </c>
      <c r="H374" s="125"/>
      <c r="I374" s="123" t="s">
        <v>5151</v>
      </c>
      <c r="K374" s="30">
        <v>-1049782.2</v>
      </c>
      <c r="L374" s="121" t="s">
        <v>143</v>
      </c>
      <c r="N374" s="30">
        <v>524496.18000000005</v>
      </c>
      <c r="P374" s="30">
        <v>0</v>
      </c>
      <c r="Q374" s="30">
        <v>-1574278.38</v>
      </c>
      <c r="R374" s="121" t="s">
        <v>143</v>
      </c>
      <c r="U374" s="48">
        <f t="shared" si="5"/>
        <v>1574278.38</v>
      </c>
    </row>
    <row r="375" spans="2:21">
      <c r="B375" s="121" t="s">
        <v>5157</v>
      </c>
      <c r="C375" s="122">
        <v>388</v>
      </c>
      <c r="D375" s="105"/>
      <c r="E375" s="103"/>
      <c r="F375" s="123" t="s">
        <v>101</v>
      </c>
      <c r="G375" s="124">
        <v>3020200000000</v>
      </c>
      <c r="H375" s="125"/>
      <c r="I375" s="123" t="s">
        <v>5152</v>
      </c>
      <c r="K375" s="30">
        <v>-12243</v>
      </c>
      <c r="L375" s="121" t="s">
        <v>143</v>
      </c>
      <c r="N375" s="30">
        <v>0</v>
      </c>
      <c r="P375" s="30">
        <v>0</v>
      </c>
      <c r="Q375" s="30">
        <v>-12243</v>
      </c>
      <c r="R375" s="121" t="s">
        <v>143</v>
      </c>
      <c r="U375" s="48">
        <f t="shared" si="5"/>
        <v>12243</v>
      </c>
    </row>
    <row r="376" spans="2:21">
      <c r="B376" s="121" t="s">
        <v>5157</v>
      </c>
      <c r="C376" s="122">
        <v>1403</v>
      </c>
      <c r="D376" s="105"/>
      <c r="E376" s="103"/>
      <c r="F376" s="123" t="s">
        <v>102</v>
      </c>
      <c r="G376" s="124">
        <v>3010101000000</v>
      </c>
      <c r="H376" s="125"/>
      <c r="I376" s="123" t="s">
        <v>5160</v>
      </c>
      <c r="K376" s="30">
        <v>1643556.63</v>
      </c>
      <c r="L376" s="121" t="s">
        <v>22</v>
      </c>
      <c r="N376" s="30">
        <v>0.06</v>
      </c>
      <c r="P376" s="30">
        <v>735979.6</v>
      </c>
      <c r="Q376" s="30">
        <v>2379536.17</v>
      </c>
      <c r="R376" s="121" t="s">
        <v>22</v>
      </c>
      <c r="U376" s="48">
        <f t="shared" si="5"/>
        <v>2379536.17</v>
      </c>
    </row>
    <row r="377" spans="2:21">
      <c r="B377" s="121" t="s">
        <v>5157</v>
      </c>
      <c r="C377" s="122">
        <v>1403</v>
      </c>
      <c r="D377" s="105"/>
      <c r="E377" s="103"/>
      <c r="F377" s="123" t="s">
        <v>102</v>
      </c>
      <c r="G377" s="124">
        <v>3010103000000</v>
      </c>
      <c r="H377" s="125"/>
      <c r="I377" s="123" t="s">
        <v>5161</v>
      </c>
      <c r="K377" s="30">
        <v>2808552.68</v>
      </c>
      <c r="L377" s="121" t="s">
        <v>22</v>
      </c>
      <c r="N377" s="30">
        <v>0</v>
      </c>
      <c r="P377" s="30">
        <v>1269712.49</v>
      </c>
      <c r="Q377" s="30">
        <v>4078265.17</v>
      </c>
      <c r="R377" s="121" t="s">
        <v>22</v>
      </c>
      <c r="U377" s="48">
        <f t="shared" si="5"/>
        <v>4078265.17</v>
      </c>
    </row>
    <row r="378" spans="2:21">
      <c r="B378" s="121" t="s">
        <v>5157</v>
      </c>
      <c r="C378" s="122">
        <v>1403</v>
      </c>
      <c r="D378" s="105"/>
      <c r="E378" s="103"/>
      <c r="F378" s="123" t="s">
        <v>102</v>
      </c>
      <c r="G378" s="124">
        <v>3010104000000</v>
      </c>
      <c r="H378" s="125"/>
      <c r="I378" s="123" t="s">
        <v>5162</v>
      </c>
      <c r="K378" s="30">
        <v>25647.38</v>
      </c>
      <c r="L378" s="121" t="s">
        <v>22</v>
      </c>
      <c r="N378" s="30">
        <v>0</v>
      </c>
      <c r="P378" s="30">
        <v>11537.15</v>
      </c>
      <c r="Q378" s="30">
        <v>37184.53</v>
      </c>
      <c r="R378" s="121" t="s">
        <v>22</v>
      </c>
      <c r="U378" s="48">
        <f t="shared" si="5"/>
        <v>37184.53</v>
      </c>
    </row>
    <row r="379" spans="2:21">
      <c r="B379" s="121" t="s">
        <v>5157</v>
      </c>
      <c r="C379" s="122">
        <v>1403</v>
      </c>
      <c r="D379" s="105"/>
      <c r="E379" s="103"/>
      <c r="F379" s="123" t="s">
        <v>102</v>
      </c>
      <c r="G379" s="124">
        <v>3020100000000</v>
      </c>
      <c r="H379" s="125"/>
      <c r="I379" s="123" t="s">
        <v>5151</v>
      </c>
      <c r="K379" s="30">
        <v>-7722291.8899999997</v>
      </c>
      <c r="L379" s="121" t="s">
        <v>143</v>
      </c>
      <c r="N379" s="30">
        <v>3759816.96</v>
      </c>
      <c r="P379" s="30">
        <v>12822.09</v>
      </c>
      <c r="Q379" s="30">
        <v>-11469286.76</v>
      </c>
      <c r="R379" s="121" t="s">
        <v>143</v>
      </c>
      <c r="U379" s="48">
        <f t="shared" si="5"/>
        <v>11469286.76</v>
      </c>
    </row>
    <row r="380" spans="2:21">
      <c r="B380" s="121" t="s">
        <v>5157</v>
      </c>
      <c r="C380" s="122">
        <v>1403</v>
      </c>
      <c r="D380" s="105"/>
      <c r="E380" s="103"/>
      <c r="F380" s="123" t="s">
        <v>102</v>
      </c>
      <c r="G380" s="124">
        <v>3020200000000</v>
      </c>
      <c r="H380" s="125"/>
      <c r="I380" s="123" t="s">
        <v>5152</v>
      </c>
      <c r="K380" s="30">
        <v>-154831.9</v>
      </c>
      <c r="L380" s="121" t="s">
        <v>143</v>
      </c>
      <c r="N380" s="30">
        <v>52423.199999999997</v>
      </c>
      <c r="P380" s="30">
        <v>0</v>
      </c>
      <c r="Q380" s="30">
        <v>-207255.1</v>
      </c>
      <c r="R380" s="121" t="s">
        <v>143</v>
      </c>
      <c r="U380" s="48">
        <f t="shared" si="5"/>
        <v>207255.1</v>
      </c>
    </row>
    <row r="381" spans="2:21">
      <c r="B381" s="121" t="s">
        <v>5157</v>
      </c>
      <c r="C381" s="122">
        <v>391</v>
      </c>
      <c r="D381" s="105"/>
      <c r="E381" s="103"/>
      <c r="F381" s="123" t="s">
        <v>103</v>
      </c>
      <c r="G381" s="124">
        <v>3010101000000</v>
      </c>
      <c r="H381" s="125"/>
      <c r="I381" s="123" t="s">
        <v>5160</v>
      </c>
      <c r="K381" s="30">
        <v>45652905.630000003</v>
      </c>
      <c r="L381" s="121" t="s">
        <v>22</v>
      </c>
      <c r="N381" s="30">
        <v>1426.68</v>
      </c>
      <c r="P381" s="30">
        <v>22767608.32</v>
      </c>
      <c r="Q381" s="30">
        <v>68419087.269999996</v>
      </c>
      <c r="R381" s="121" t="s">
        <v>22</v>
      </c>
      <c r="U381" s="48">
        <f t="shared" si="5"/>
        <v>68419087.269999996</v>
      </c>
    </row>
    <row r="382" spans="2:21">
      <c r="B382" s="121" t="s">
        <v>5157</v>
      </c>
      <c r="C382" s="122">
        <v>391</v>
      </c>
      <c r="D382" s="105"/>
      <c r="E382" s="103"/>
      <c r="F382" s="123" t="s">
        <v>103</v>
      </c>
      <c r="G382" s="124">
        <v>3010103000000</v>
      </c>
      <c r="H382" s="125"/>
      <c r="I382" s="123" t="s">
        <v>5161</v>
      </c>
      <c r="K382" s="30">
        <v>45847423.32</v>
      </c>
      <c r="L382" s="121" t="s">
        <v>22</v>
      </c>
      <c r="N382" s="30">
        <v>1475.78</v>
      </c>
      <c r="P382" s="30">
        <v>22866322.98</v>
      </c>
      <c r="Q382" s="30">
        <v>68712270.519999996</v>
      </c>
      <c r="R382" s="121" t="s">
        <v>22</v>
      </c>
      <c r="U382" s="48">
        <f t="shared" si="5"/>
        <v>68712270.519999996</v>
      </c>
    </row>
    <row r="383" spans="2:21">
      <c r="B383" s="121" t="s">
        <v>5157</v>
      </c>
      <c r="C383" s="122">
        <v>391</v>
      </c>
      <c r="D383" s="105"/>
      <c r="E383" s="103"/>
      <c r="F383" s="123" t="s">
        <v>103</v>
      </c>
      <c r="G383" s="124">
        <v>3010104000000</v>
      </c>
      <c r="H383" s="125"/>
      <c r="I383" s="123" t="s">
        <v>5162</v>
      </c>
      <c r="K383" s="30">
        <v>2247610.94</v>
      </c>
      <c r="L383" s="121" t="s">
        <v>22</v>
      </c>
      <c r="N383" s="30">
        <v>0</v>
      </c>
      <c r="P383" s="30">
        <v>809217.72</v>
      </c>
      <c r="Q383" s="30">
        <v>3056828.66</v>
      </c>
      <c r="R383" s="121" t="s">
        <v>22</v>
      </c>
      <c r="U383" s="48">
        <f t="shared" si="5"/>
        <v>3056828.66</v>
      </c>
    </row>
    <row r="384" spans="2:21">
      <c r="B384" s="121" t="s">
        <v>5157</v>
      </c>
      <c r="C384" s="122">
        <v>391</v>
      </c>
      <c r="D384" s="105"/>
      <c r="E384" s="103"/>
      <c r="F384" s="123" t="s">
        <v>103</v>
      </c>
      <c r="G384" s="124">
        <v>3010105000000</v>
      </c>
      <c r="H384" s="125"/>
      <c r="I384" s="123" t="s">
        <v>5163</v>
      </c>
      <c r="K384" s="30">
        <v>70238.399999999994</v>
      </c>
      <c r="L384" s="121" t="s">
        <v>22</v>
      </c>
      <c r="N384" s="30">
        <v>0</v>
      </c>
      <c r="P384" s="30">
        <v>24630.9</v>
      </c>
      <c r="Q384" s="30">
        <v>94869.3</v>
      </c>
      <c r="R384" s="121" t="s">
        <v>22</v>
      </c>
      <c r="U384" s="48">
        <f t="shared" si="5"/>
        <v>94869.3</v>
      </c>
    </row>
    <row r="385" spans="2:21">
      <c r="B385" s="121" t="s">
        <v>5157</v>
      </c>
      <c r="C385" s="122">
        <v>391</v>
      </c>
      <c r="D385" s="105"/>
      <c r="E385" s="103"/>
      <c r="F385" s="123" t="s">
        <v>103</v>
      </c>
      <c r="G385" s="124">
        <v>3020100000000</v>
      </c>
      <c r="H385" s="125"/>
      <c r="I385" s="123" t="s">
        <v>5151</v>
      </c>
      <c r="K385" s="30">
        <v>-195781867.50999999</v>
      </c>
      <c r="L385" s="121" t="s">
        <v>143</v>
      </c>
      <c r="N385" s="30">
        <v>97757836.930000007</v>
      </c>
      <c r="P385" s="30">
        <v>10689.7</v>
      </c>
      <c r="Q385" s="30">
        <v>-293529014.74000001</v>
      </c>
      <c r="R385" s="121" t="s">
        <v>143</v>
      </c>
      <c r="U385" s="48">
        <f t="shared" si="5"/>
        <v>293529014.74000001</v>
      </c>
    </row>
    <row r="386" spans="2:21">
      <c r="B386" s="121" t="s">
        <v>5157</v>
      </c>
      <c r="C386" s="122">
        <v>391</v>
      </c>
      <c r="D386" s="105"/>
      <c r="E386" s="103"/>
      <c r="F386" s="123" t="s">
        <v>103</v>
      </c>
      <c r="G386" s="124">
        <v>3020200000000</v>
      </c>
      <c r="H386" s="125"/>
      <c r="I386" s="123" t="s">
        <v>5152</v>
      </c>
      <c r="K386" s="30">
        <v>-67407.679999999993</v>
      </c>
      <c r="L386" s="121" t="s">
        <v>143</v>
      </c>
      <c r="N386" s="30">
        <v>339927.63</v>
      </c>
      <c r="P386" s="30">
        <v>153233.18</v>
      </c>
      <c r="Q386" s="30">
        <v>-254102.13</v>
      </c>
      <c r="R386" s="121" t="s">
        <v>143</v>
      </c>
      <c r="U386" s="48">
        <f t="shared" si="5"/>
        <v>254102.13</v>
      </c>
    </row>
    <row r="387" spans="2:21">
      <c r="B387" s="121" t="s">
        <v>5157</v>
      </c>
      <c r="C387" s="122">
        <v>2351</v>
      </c>
      <c r="D387" s="105"/>
      <c r="E387" s="103"/>
      <c r="F387" s="123" t="s">
        <v>104</v>
      </c>
      <c r="G387" s="124">
        <v>3010101000000</v>
      </c>
      <c r="H387" s="125"/>
      <c r="I387" s="123" t="s">
        <v>5160</v>
      </c>
      <c r="K387" s="30">
        <v>0</v>
      </c>
      <c r="L387" s="121" t="s">
        <v>22</v>
      </c>
      <c r="N387" s="30">
        <v>0</v>
      </c>
      <c r="P387" s="30">
        <v>0</v>
      </c>
      <c r="Q387" s="30">
        <v>0</v>
      </c>
      <c r="R387" s="121" t="s">
        <v>22</v>
      </c>
      <c r="U387" s="48">
        <f t="shared" si="5"/>
        <v>0</v>
      </c>
    </row>
    <row r="388" spans="2:21">
      <c r="B388" s="121" t="s">
        <v>5157</v>
      </c>
      <c r="C388" s="122">
        <v>2351</v>
      </c>
      <c r="D388" s="105"/>
      <c r="E388" s="103"/>
      <c r="F388" s="123" t="s">
        <v>104</v>
      </c>
      <c r="G388" s="124">
        <v>3010102000000</v>
      </c>
      <c r="H388" s="125"/>
      <c r="I388" s="123" t="s">
        <v>5164</v>
      </c>
      <c r="K388" s="30">
        <v>0</v>
      </c>
      <c r="L388" s="121" t="s">
        <v>22</v>
      </c>
      <c r="N388" s="30">
        <v>0</v>
      </c>
      <c r="P388" s="30">
        <v>0</v>
      </c>
      <c r="Q388" s="30">
        <v>0</v>
      </c>
      <c r="R388" s="121" t="s">
        <v>22</v>
      </c>
      <c r="U388" s="48">
        <f t="shared" si="5"/>
        <v>0</v>
      </c>
    </row>
    <row r="389" spans="2:21">
      <c r="B389" s="121" t="s">
        <v>5157</v>
      </c>
      <c r="C389" s="122">
        <v>2351</v>
      </c>
      <c r="D389" s="105"/>
      <c r="E389" s="103"/>
      <c r="F389" s="123" t="s">
        <v>104</v>
      </c>
      <c r="G389" s="124">
        <v>3010104000000</v>
      </c>
      <c r="H389" s="125"/>
      <c r="I389" s="123" t="s">
        <v>5162</v>
      </c>
      <c r="K389" s="30">
        <v>0</v>
      </c>
      <c r="L389" s="121" t="s">
        <v>22</v>
      </c>
      <c r="N389" s="30">
        <v>0</v>
      </c>
      <c r="P389" s="30">
        <v>0</v>
      </c>
      <c r="Q389" s="30">
        <v>0</v>
      </c>
      <c r="R389" s="121" t="s">
        <v>22</v>
      </c>
      <c r="U389" s="48">
        <f t="shared" si="5"/>
        <v>0</v>
      </c>
    </row>
    <row r="390" spans="2:21">
      <c r="B390" s="121" t="s">
        <v>5157</v>
      </c>
      <c r="C390" s="122">
        <v>2351</v>
      </c>
      <c r="D390" s="105"/>
      <c r="E390" s="103"/>
      <c r="F390" s="123" t="s">
        <v>104</v>
      </c>
      <c r="G390" s="124">
        <v>3020100000000</v>
      </c>
      <c r="H390" s="125"/>
      <c r="I390" s="123" t="s">
        <v>5151</v>
      </c>
      <c r="K390" s="30">
        <v>0</v>
      </c>
      <c r="L390" s="121" t="s">
        <v>143</v>
      </c>
      <c r="N390" s="30">
        <v>0</v>
      </c>
      <c r="P390" s="30">
        <v>0</v>
      </c>
      <c r="Q390" s="30">
        <v>0</v>
      </c>
      <c r="R390" s="121" t="s">
        <v>143</v>
      </c>
      <c r="U390" s="48">
        <f t="shared" si="5"/>
        <v>0</v>
      </c>
    </row>
    <row r="391" spans="2:21">
      <c r="B391" s="121" t="s">
        <v>5157</v>
      </c>
      <c r="C391" s="122">
        <v>401</v>
      </c>
      <c r="D391" s="105"/>
      <c r="E391" s="103"/>
      <c r="F391" s="123" t="s">
        <v>105</v>
      </c>
      <c r="G391" s="124">
        <v>3010101000000</v>
      </c>
      <c r="H391" s="125"/>
      <c r="I391" s="123" t="s">
        <v>5160</v>
      </c>
      <c r="K391" s="30">
        <v>3083836.4</v>
      </c>
      <c r="L391" s="121" t="s">
        <v>22</v>
      </c>
      <c r="N391" s="30">
        <v>0</v>
      </c>
      <c r="P391" s="30">
        <v>1524951.5</v>
      </c>
      <c r="Q391" s="30">
        <v>4608787.9000000004</v>
      </c>
      <c r="R391" s="121" t="s">
        <v>22</v>
      </c>
      <c r="U391" s="48">
        <f t="shared" si="5"/>
        <v>4608787.9000000004</v>
      </c>
    </row>
    <row r="392" spans="2:21">
      <c r="B392" s="121" t="s">
        <v>5157</v>
      </c>
      <c r="C392" s="122">
        <v>401</v>
      </c>
      <c r="D392" s="105"/>
      <c r="E392" s="103"/>
      <c r="F392" s="123" t="s">
        <v>105</v>
      </c>
      <c r="G392" s="124">
        <v>3010103000000</v>
      </c>
      <c r="H392" s="125"/>
      <c r="I392" s="123" t="s">
        <v>5161</v>
      </c>
      <c r="K392" s="30">
        <v>3122113.99</v>
      </c>
      <c r="L392" s="121" t="s">
        <v>22</v>
      </c>
      <c r="N392" s="30">
        <v>0</v>
      </c>
      <c r="P392" s="30">
        <v>2471425.9700000002</v>
      </c>
      <c r="Q392" s="30">
        <v>5593539.96</v>
      </c>
      <c r="R392" s="121" t="s">
        <v>22</v>
      </c>
      <c r="U392" s="48">
        <f t="shared" si="5"/>
        <v>5593539.96</v>
      </c>
    </row>
    <row r="393" spans="2:21">
      <c r="B393" s="121" t="s">
        <v>5157</v>
      </c>
      <c r="C393" s="122">
        <v>401</v>
      </c>
      <c r="D393" s="105"/>
      <c r="E393" s="103"/>
      <c r="F393" s="123" t="s">
        <v>105</v>
      </c>
      <c r="G393" s="124">
        <v>3010104000000</v>
      </c>
      <c r="H393" s="125"/>
      <c r="I393" s="123" t="s">
        <v>5162</v>
      </c>
      <c r="K393" s="30">
        <v>155129.26999999999</v>
      </c>
      <c r="L393" s="121" t="s">
        <v>22</v>
      </c>
      <c r="N393" s="30">
        <v>0</v>
      </c>
      <c r="P393" s="30">
        <v>76882.16</v>
      </c>
      <c r="Q393" s="30">
        <v>232011.43</v>
      </c>
      <c r="R393" s="121" t="s">
        <v>22</v>
      </c>
      <c r="U393" s="48">
        <f t="shared" si="5"/>
        <v>232011.43</v>
      </c>
    </row>
    <row r="394" spans="2:21">
      <c r="B394" s="121" t="s">
        <v>5157</v>
      </c>
      <c r="C394" s="122">
        <v>401</v>
      </c>
      <c r="D394" s="105"/>
      <c r="E394" s="103"/>
      <c r="F394" s="123" t="s">
        <v>105</v>
      </c>
      <c r="G394" s="124">
        <v>3010105000000</v>
      </c>
      <c r="H394" s="125"/>
      <c r="I394" s="123" t="s">
        <v>5163</v>
      </c>
      <c r="K394" s="30">
        <v>24223.26</v>
      </c>
      <c r="L394" s="121" t="s">
        <v>22</v>
      </c>
      <c r="N394" s="30">
        <v>107345.15</v>
      </c>
      <c r="P394" s="30">
        <v>121623.64</v>
      </c>
      <c r="Q394" s="30">
        <v>38501.75</v>
      </c>
      <c r="R394" s="121" t="s">
        <v>22</v>
      </c>
      <c r="U394" s="48">
        <f t="shared" si="5"/>
        <v>38501.75</v>
      </c>
    </row>
    <row r="395" spans="2:21">
      <c r="B395" s="121" t="s">
        <v>5157</v>
      </c>
      <c r="C395" s="122">
        <v>401</v>
      </c>
      <c r="D395" s="105"/>
      <c r="E395" s="103"/>
      <c r="F395" s="123" t="s">
        <v>105</v>
      </c>
      <c r="G395" s="124">
        <v>3020100000000</v>
      </c>
      <c r="H395" s="125"/>
      <c r="I395" s="123" t="s">
        <v>5151</v>
      </c>
      <c r="K395" s="30">
        <v>-19094599.670000002</v>
      </c>
      <c r="L395" s="121" t="s">
        <v>143</v>
      </c>
      <c r="N395" s="30">
        <v>9080617.1699999999</v>
      </c>
      <c r="P395" s="30">
        <v>0</v>
      </c>
      <c r="Q395" s="30">
        <v>-28175216.84</v>
      </c>
      <c r="R395" s="121" t="s">
        <v>143</v>
      </c>
      <c r="U395" s="48">
        <f t="shared" si="5"/>
        <v>28175216.84</v>
      </c>
    </row>
    <row r="396" spans="2:21">
      <c r="B396" s="121" t="s">
        <v>5157</v>
      </c>
      <c r="C396" s="122">
        <v>401</v>
      </c>
      <c r="D396" s="105"/>
      <c r="E396" s="103"/>
      <c r="F396" s="123" t="s">
        <v>105</v>
      </c>
      <c r="G396" s="124">
        <v>3020200000000</v>
      </c>
      <c r="H396" s="125"/>
      <c r="I396" s="123" t="s">
        <v>5152</v>
      </c>
      <c r="K396" s="30">
        <v>-82024.25</v>
      </c>
      <c r="L396" s="121" t="s">
        <v>143</v>
      </c>
      <c r="N396" s="30">
        <v>4665.67</v>
      </c>
      <c r="P396" s="30">
        <v>0</v>
      </c>
      <c r="Q396" s="30">
        <v>-86689.919999999998</v>
      </c>
      <c r="R396" s="121" t="s">
        <v>143</v>
      </c>
      <c r="U396" s="48">
        <f t="shared" si="5"/>
        <v>86689.919999999998</v>
      </c>
    </row>
    <row r="397" spans="2:21">
      <c r="B397" s="121" t="s">
        <v>5157</v>
      </c>
      <c r="C397" s="122">
        <v>4203</v>
      </c>
      <c r="D397" s="105"/>
      <c r="E397" s="103"/>
      <c r="F397" s="123" t="s">
        <v>106</v>
      </c>
      <c r="G397" s="124">
        <v>3010101000000</v>
      </c>
      <c r="H397" s="125"/>
      <c r="I397" s="123" t="s">
        <v>5160</v>
      </c>
      <c r="K397" s="30">
        <v>3610891.38</v>
      </c>
      <c r="L397" s="121" t="s">
        <v>22</v>
      </c>
      <c r="N397" s="30">
        <v>0</v>
      </c>
      <c r="P397" s="30">
        <v>1671808</v>
      </c>
      <c r="Q397" s="30">
        <v>5282699.38</v>
      </c>
      <c r="R397" s="121" t="s">
        <v>22</v>
      </c>
      <c r="U397" s="48">
        <f t="shared" si="5"/>
        <v>5282699.38</v>
      </c>
    </row>
    <row r="398" spans="2:21">
      <c r="B398" s="121" t="s">
        <v>5157</v>
      </c>
      <c r="C398" s="122">
        <v>4203</v>
      </c>
      <c r="D398" s="105"/>
      <c r="E398" s="103"/>
      <c r="F398" s="123" t="s">
        <v>106</v>
      </c>
      <c r="G398" s="124">
        <v>3010102000000</v>
      </c>
      <c r="H398" s="125"/>
      <c r="I398" s="123" t="s">
        <v>5164</v>
      </c>
      <c r="K398" s="30">
        <v>38917.800000000003</v>
      </c>
      <c r="L398" s="121" t="s">
        <v>22</v>
      </c>
      <c r="N398" s="30">
        <v>0</v>
      </c>
      <c r="P398" s="30">
        <v>28368.2</v>
      </c>
      <c r="Q398" s="30">
        <v>67286</v>
      </c>
      <c r="R398" s="121" t="s">
        <v>22</v>
      </c>
      <c r="U398" s="48">
        <f t="shared" ref="U398:U461" si="6">ABS(Q398)</f>
        <v>67286</v>
      </c>
    </row>
    <row r="399" spans="2:21">
      <c r="B399" s="121" t="s">
        <v>5157</v>
      </c>
      <c r="C399" s="122">
        <v>4203</v>
      </c>
      <c r="D399" s="105"/>
      <c r="E399" s="103"/>
      <c r="F399" s="123" t="s">
        <v>106</v>
      </c>
      <c r="G399" s="124">
        <v>3010103000000</v>
      </c>
      <c r="H399" s="125"/>
      <c r="I399" s="123" t="s">
        <v>5161</v>
      </c>
      <c r="K399" s="30">
        <v>3816240.15</v>
      </c>
      <c r="L399" s="121" t="s">
        <v>22</v>
      </c>
      <c r="N399" s="30">
        <v>0</v>
      </c>
      <c r="P399" s="30">
        <v>1774293.53</v>
      </c>
      <c r="Q399" s="30">
        <v>5590533.6799999997</v>
      </c>
      <c r="R399" s="121" t="s">
        <v>22</v>
      </c>
      <c r="U399" s="48">
        <f t="shared" si="6"/>
        <v>5590533.6799999997</v>
      </c>
    </row>
    <row r="400" spans="2:21">
      <c r="B400" s="121" t="s">
        <v>5157</v>
      </c>
      <c r="C400" s="122">
        <v>4203</v>
      </c>
      <c r="D400" s="105"/>
      <c r="E400" s="103"/>
      <c r="F400" s="123" t="s">
        <v>106</v>
      </c>
      <c r="G400" s="124">
        <v>3010104000000</v>
      </c>
      <c r="H400" s="125"/>
      <c r="I400" s="123" t="s">
        <v>5162</v>
      </c>
      <c r="K400" s="30">
        <v>386804.97</v>
      </c>
      <c r="L400" s="121" t="s">
        <v>22</v>
      </c>
      <c r="N400" s="30">
        <v>2588.36</v>
      </c>
      <c r="P400" s="30">
        <v>300346.27</v>
      </c>
      <c r="Q400" s="30">
        <v>684562.88</v>
      </c>
      <c r="R400" s="121" t="s">
        <v>22</v>
      </c>
      <c r="U400" s="48">
        <f t="shared" si="6"/>
        <v>684562.88</v>
      </c>
    </row>
    <row r="401" spans="2:21">
      <c r="B401" s="121" t="s">
        <v>5157</v>
      </c>
      <c r="C401" s="122">
        <v>4203</v>
      </c>
      <c r="D401" s="105"/>
      <c r="E401" s="103"/>
      <c r="F401" s="123" t="s">
        <v>106</v>
      </c>
      <c r="G401" s="124">
        <v>3020100000000</v>
      </c>
      <c r="H401" s="125"/>
      <c r="I401" s="123" t="s">
        <v>5151</v>
      </c>
      <c r="K401" s="30">
        <v>-127288780.56</v>
      </c>
      <c r="L401" s="121" t="s">
        <v>143</v>
      </c>
      <c r="N401" s="30">
        <v>65297330.229999997</v>
      </c>
      <c r="P401" s="30">
        <v>72535.05</v>
      </c>
      <c r="Q401" s="30">
        <v>-192513575.74000001</v>
      </c>
      <c r="R401" s="121" t="s">
        <v>143</v>
      </c>
      <c r="U401" s="48">
        <f t="shared" si="6"/>
        <v>192513575.74000001</v>
      </c>
    </row>
    <row r="402" spans="2:21">
      <c r="B402" s="121" t="s">
        <v>5157</v>
      </c>
      <c r="C402" s="122">
        <v>4203</v>
      </c>
      <c r="D402" s="105"/>
      <c r="E402" s="103"/>
      <c r="F402" s="123" t="s">
        <v>106</v>
      </c>
      <c r="G402" s="124">
        <v>3020200000000</v>
      </c>
      <c r="H402" s="125"/>
      <c r="I402" s="123" t="s">
        <v>5152</v>
      </c>
      <c r="K402" s="30">
        <v>-1116990.8600000001</v>
      </c>
      <c r="L402" s="121" t="s">
        <v>143</v>
      </c>
      <c r="N402" s="30">
        <v>110592.82</v>
      </c>
      <c r="P402" s="30">
        <v>0</v>
      </c>
      <c r="Q402" s="30">
        <v>-1227583.68</v>
      </c>
      <c r="R402" s="121" t="s">
        <v>143</v>
      </c>
      <c r="U402" s="48">
        <f t="shared" si="6"/>
        <v>1227583.68</v>
      </c>
    </row>
    <row r="403" spans="2:21">
      <c r="B403" s="121" t="s">
        <v>5157</v>
      </c>
      <c r="C403" s="122">
        <v>3486</v>
      </c>
      <c r="D403" s="105"/>
      <c r="E403" s="103"/>
      <c r="F403" s="123" t="s">
        <v>107</v>
      </c>
      <c r="G403" s="124">
        <v>3010101000000</v>
      </c>
      <c r="H403" s="125"/>
      <c r="I403" s="123" t="s">
        <v>5160</v>
      </c>
      <c r="K403" s="30">
        <v>2360690.59</v>
      </c>
      <c r="L403" s="121" t="s">
        <v>22</v>
      </c>
      <c r="N403" s="30">
        <v>0</v>
      </c>
      <c r="P403" s="30">
        <v>1196585.82</v>
      </c>
      <c r="Q403" s="30">
        <v>3557276.41</v>
      </c>
      <c r="R403" s="121" t="s">
        <v>22</v>
      </c>
      <c r="U403" s="48">
        <f t="shared" si="6"/>
        <v>3557276.41</v>
      </c>
    </row>
    <row r="404" spans="2:21">
      <c r="B404" s="121" t="s">
        <v>5157</v>
      </c>
      <c r="C404" s="122">
        <v>3486</v>
      </c>
      <c r="D404" s="105"/>
      <c r="E404" s="103"/>
      <c r="F404" s="123" t="s">
        <v>107</v>
      </c>
      <c r="G404" s="124">
        <v>3010103000000</v>
      </c>
      <c r="H404" s="125"/>
      <c r="I404" s="123" t="s">
        <v>5161</v>
      </c>
      <c r="K404" s="30">
        <v>3400790.75</v>
      </c>
      <c r="L404" s="121" t="s">
        <v>22</v>
      </c>
      <c r="N404" s="30">
        <v>0</v>
      </c>
      <c r="P404" s="30">
        <v>1723535.96</v>
      </c>
      <c r="Q404" s="30">
        <v>5124326.71</v>
      </c>
      <c r="R404" s="121" t="s">
        <v>22</v>
      </c>
      <c r="U404" s="48">
        <f t="shared" si="6"/>
        <v>5124326.71</v>
      </c>
    </row>
    <row r="405" spans="2:21">
      <c r="B405" s="121" t="s">
        <v>5157</v>
      </c>
      <c r="C405" s="122">
        <v>3486</v>
      </c>
      <c r="D405" s="105"/>
      <c r="E405" s="103"/>
      <c r="F405" s="123" t="s">
        <v>107</v>
      </c>
      <c r="G405" s="124">
        <v>3010104000000</v>
      </c>
      <c r="H405" s="125"/>
      <c r="I405" s="123" t="s">
        <v>5162</v>
      </c>
      <c r="K405" s="30">
        <v>60965.8</v>
      </c>
      <c r="L405" s="121" t="s">
        <v>22</v>
      </c>
      <c r="N405" s="30">
        <v>5185.57</v>
      </c>
      <c r="P405" s="30">
        <v>35082.589999999997</v>
      </c>
      <c r="Q405" s="30">
        <v>90862.82</v>
      </c>
      <c r="R405" s="121" t="s">
        <v>22</v>
      </c>
      <c r="U405" s="48">
        <f t="shared" si="6"/>
        <v>90862.82</v>
      </c>
    </row>
    <row r="406" spans="2:21">
      <c r="B406" s="121" t="s">
        <v>5157</v>
      </c>
      <c r="C406" s="122">
        <v>3486</v>
      </c>
      <c r="D406" s="105"/>
      <c r="E406" s="103"/>
      <c r="F406" s="123" t="s">
        <v>107</v>
      </c>
      <c r="G406" s="124">
        <v>3010105000000</v>
      </c>
      <c r="H406" s="125"/>
      <c r="I406" s="123" t="s">
        <v>5163</v>
      </c>
      <c r="K406" s="30">
        <v>0</v>
      </c>
      <c r="L406" s="121" t="s">
        <v>22</v>
      </c>
      <c r="N406" s="30">
        <v>5433.54</v>
      </c>
      <c r="P406" s="30">
        <v>5433.54</v>
      </c>
      <c r="Q406" s="30">
        <v>0</v>
      </c>
      <c r="R406" s="121" t="s">
        <v>22</v>
      </c>
      <c r="U406" s="48">
        <f t="shared" si="6"/>
        <v>0</v>
      </c>
    </row>
    <row r="407" spans="2:21">
      <c r="B407" s="121" t="s">
        <v>5157</v>
      </c>
      <c r="C407" s="122">
        <v>3486</v>
      </c>
      <c r="D407" s="105"/>
      <c r="E407" s="103"/>
      <c r="F407" s="123" t="s">
        <v>107</v>
      </c>
      <c r="G407" s="124">
        <v>3020100000000</v>
      </c>
      <c r="H407" s="125"/>
      <c r="I407" s="123" t="s">
        <v>5151</v>
      </c>
      <c r="K407" s="30">
        <v>-2785997.31</v>
      </c>
      <c r="L407" s="121" t="s">
        <v>143</v>
      </c>
      <c r="N407" s="30">
        <v>1272520.26</v>
      </c>
      <c r="P407" s="30">
        <v>0</v>
      </c>
      <c r="Q407" s="30">
        <v>-4058517.57</v>
      </c>
      <c r="R407" s="121" t="s">
        <v>143</v>
      </c>
      <c r="U407" s="48">
        <f t="shared" si="6"/>
        <v>4058517.57</v>
      </c>
    </row>
    <row r="408" spans="2:21">
      <c r="B408" s="121" t="s">
        <v>5157</v>
      </c>
      <c r="C408" s="122">
        <v>571</v>
      </c>
      <c r="D408" s="105"/>
      <c r="E408" s="103"/>
      <c r="F408" s="123" t="s">
        <v>108</v>
      </c>
      <c r="G408" s="124">
        <v>3010101000000</v>
      </c>
      <c r="H408" s="125"/>
      <c r="I408" s="123" t="s">
        <v>5160</v>
      </c>
      <c r="K408" s="30">
        <v>15000138.810000001</v>
      </c>
      <c r="L408" s="121" t="s">
        <v>22</v>
      </c>
      <c r="N408" s="30">
        <v>2098543.1</v>
      </c>
      <c r="P408" s="30">
        <v>9203982.3900000006</v>
      </c>
      <c r="Q408" s="30">
        <v>22105578.100000001</v>
      </c>
      <c r="R408" s="121" t="s">
        <v>22</v>
      </c>
      <c r="U408" s="48">
        <f t="shared" si="6"/>
        <v>22105578.100000001</v>
      </c>
    </row>
    <row r="409" spans="2:21">
      <c r="B409" s="121" t="s">
        <v>5157</v>
      </c>
      <c r="C409" s="122">
        <v>571</v>
      </c>
      <c r="D409" s="105"/>
      <c r="E409" s="103"/>
      <c r="F409" s="123" t="s">
        <v>108</v>
      </c>
      <c r="G409" s="124">
        <v>3010103000000</v>
      </c>
      <c r="H409" s="125"/>
      <c r="I409" s="123" t="s">
        <v>5161</v>
      </c>
      <c r="K409" s="30">
        <v>11977679.859999999</v>
      </c>
      <c r="L409" s="121" t="s">
        <v>22</v>
      </c>
      <c r="N409" s="30">
        <v>6451.91</v>
      </c>
      <c r="P409" s="30">
        <v>5775310.7699999996</v>
      </c>
      <c r="Q409" s="30">
        <v>17746538.719999999</v>
      </c>
      <c r="R409" s="121" t="s">
        <v>22</v>
      </c>
      <c r="U409" s="48">
        <f t="shared" si="6"/>
        <v>17746538.719999999</v>
      </c>
    </row>
    <row r="410" spans="2:21">
      <c r="B410" s="121" t="s">
        <v>5157</v>
      </c>
      <c r="C410" s="122">
        <v>571</v>
      </c>
      <c r="D410" s="105"/>
      <c r="E410" s="103"/>
      <c r="F410" s="123" t="s">
        <v>108</v>
      </c>
      <c r="G410" s="124">
        <v>3010104000000</v>
      </c>
      <c r="H410" s="125"/>
      <c r="I410" s="123" t="s">
        <v>5162</v>
      </c>
      <c r="K410" s="30">
        <v>94630.6</v>
      </c>
      <c r="L410" s="121" t="s">
        <v>22</v>
      </c>
      <c r="N410" s="30">
        <v>0</v>
      </c>
      <c r="P410" s="30">
        <v>53102.32</v>
      </c>
      <c r="Q410" s="30">
        <v>147732.92000000001</v>
      </c>
      <c r="R410" s="121" t="s">
        <v>22</v>
      </c>
      <c r="U410" s="48">
        <f t="shared" si="6"/>
        <v>147732.92000000001</v>
      </c>
    </row>
    <row r="411" spans="2:21">
      <c r="B411" s="121" t="s">
        <v>5157</v>
      </c>
      <c r="C411" s="122">
        <v>571</v>
      </c>
      <c r="D411" s="105"/>
      <c r="E411" s="103"/>
      <c r="F411" s="123" t="s">
        <v>108</v>
      </c>
      <c r="G411" s="124">
        <v>3020100000000</v>
      </c>
      <c r="H411" s="125"/>
      <c r="I411" s="123" t="s">
        <v>5151</v>
      </c>
      <c r="K411" s="30">
        <v>-66935432.329999998</v>
      </c>
      <c r="L411" s="121" t="s">
        <v>143</v>
      </c>
      <c r="N411" s="30">
        <v>33535475.16</v>
      </c>
      <c r="P411" s="30">
        <v>15343.73</v>
      </c>
      <c r="Q411" s="30">
        <v>-100455563.76000001</v>
      </c>
      <c r="R411" s="121" t="s">
        <v>143</v>
      </c>
      <c r="U411" s="48">
        <f t="shared" si="6"/>
        <v>100455563.76000001</v>
      </c>
    </row>
    <row r="412" spans="2:21">
      <c r="B412" s="121" t="s">
        <v>5157</v>
      </c>
      <c r="C412" s="122">
        <v>571</v>
      </c>
      <c r="D412" s="105"/>
      <c r="E412" s="103"/>
      <c r="F412" s="123" t="s">
        <v>108</v>
      </c>
      <c r="G412" s="124">
        <v>3020200000000</v>
      </c>
      <c r="H412" s="125"/>
      <c r="I412" s="123" t="s">
        <v>5152</v>
      </c>
      <c r="K412" s="30">
        <v>-481.68</v>
      </c>
      <c r="L412" s="121" t="s">
        <v>143</v>
      </c>
      <c r="N412" s="30">
        <v>12462.17</v>
      </c>
      <c r="P412" s="30">
        <v>4151.07</v>
      </c>
      <c r="Q412" s="30">
        <v>-8792.7800000000007</v>
      </c>
      <c r="R412" s="121" t="s">
        <v>143</v>
      </c>
      <c r="U412" s="48">
        <f t="shared" si="6"/>
        <v>8792.7800000000007</v>
      </c>
    </row>
    <row r="413" spans="2:21">
      <c r="B413" s="121" t="s">
        <v>5157</v>
      </c>
      <c r="C413" s="122">
        <v>1451</v>
      </c>
      <c r="D413" s="105"/>
      <c r="E413" s="103"/>
      <c r="F413" s="123" t="s">
        <v>109</v>
      </c>
      <c r="G413" s="124">
        <v>3010101000000</v>
      </c>
      <c r="H413" s="125"/>
      <c r="I413" s="123" t="s">
        <v>5160</v>
      </c>
      <c r="K413" s="30">
        <v>1438399.01</v>
      </c>
      <c r="L413" s="121" t="s">
        <v>22</v>
      </c>
      <c r="N413" s="30">
        <v>0</v>
      </c>
      <c r="P413" s="30">
        <v>716610.97</v>
      </c>
      <c r="Q413" s="30">
        <v>2155009.98</v>
      </c>
      <c r="R413" s="121" t="s">
        <v>22</v>
      </c>
      <c r="U413" s="48">
        <f t="shared" si="6"/>
        <v>2155009.98</v>
      </c>
    </row>
    <row r="414" spans="2:21">
      <c r="B414" s="121" t="s">
        <v>5157</v>
      </c>
      <c r="C414" s="122">
        <v>1451</v>
      </c>
      <c r="D414" s="105"/>
      <c r="E414" s="103"/>
      <c r="F414" s="123" t="s">
        <v>109</v>
      </c>
      <c r="G414" s="124">
        <v>3010102000000</v>
      </c>
      <c r="H414" s="125"/>
      <c r="I414" s="123" t="s">
        <v>5164</v>
      </c>
      <c r="K414" s="30">
        <v>582024.69999999995</v>
      </c>
      <c r="L414" s="121" t="s">
        <v>22</v>
      </c>
      <c r="N414" s="30">
        <v>0</v>
      </c>
      <c r="P414" s="30">
        <v>291345.88</v>
      </c>
      <c r="Q414" s="30">
        <v>873370.58</v>
      </c>
      <c r="R414" s="121" t="s">
        <v>22</v>
      </c>
      <c r="U414" s="48">
        <f t="shared" si="6"/>
        <v>873370.58</v>
      </c>
    </row>
    <row r="415" spans="2:21">
      <c r="B415" s="121" t="s">
        <v>5157</v>
      </c>
      <c r="C415" s="122">
        <v>1451</v>
      </c>
      <c r="D415" s="105"/>
      <c r="E415" s="103"/>
      <c r="F415" s="123" t="s">
        <v>109</v>
      </c>
      <c r="G415" s="124">
        <v>3010103000000</v>
      </c>
      <c r="H415" s="125"/>
      <c r="I415" s="123" t="s">
        <v>5161</v>
      </c>
      <c r="K415" s="30">
        <v>2103148.64</v>
      </c>
      <c r="L415" s="121" t="s">
        <v>22</v>
      </c>
      <c r="N415" s="30">
        <v>0</v>
      </c>
      <c r="P415" s="30">
        <v>1047228.7</v>
      </c>
      <c r="Q415" s="30">
        <v>3150377.34</v>
      </c>
      <c r="R415" s="121" t="s">
        <v>22</v>
      </c>
      <c r="U415" s="48">
        <f t="shared" si="6"/>
        <v>3150377.34</v>
      </c>
    </row>
    <row r="416" spans="2:21">
      <c r="B416" s="121" t="s">
        <v>5157</v>
      </c>
      <c r="C416" s="122">
        <v>1451</v>
      </c>
      <c r="D416" s="105"/>
      <c r="E416" s="103"/>
      <c r="F416" s="123" t="s">
        <v>109</v>
      </c>
      <c r="G416" s="124">
        <v>3010104000000</v>
      </c>
      <c r="H416" s="125"/>
      <c r="I416" s="123" t="s">
        <v>5162</v>
      </c>
      <c r="K416" s="30">
        <v>66689.31</v>
      </c>
      <c r="L416" s="121" t="s">
        <v>22</v>
      </c>
      <c r="N416" s="30">
        <v>0</v>
      </c>
      <c r="P416" s="30">
        <v>20651.060000000001</v>
      </c>
      <c r="Q416" s="30">
        <v>87340.37</v>
      </c>
      <c r="R416" s="121" t="s">
        <v>22</v>
      </c>
      <c r="U416" s="48">
        <f t="shared" si="6"/>
        <v>87340.37</v>
      </c>
    </row>
    <row r="417" spans="2:21">
      <c r="B417" s="121" t="s">
        <v>5157</v>
      </c>
      <c r="C417" s="122">
        <v>1451</v>
      </c>
      <c r="D417" s="105"/>
      <c r="E417" s="103"/>
      <c r="F417" s="123" t="s">
        <v>109</v>
      </c>
      <c r="G417" s="124">
        <v>3020100000000</v>
      </c>
      <c r="H417" s="125"/>
      <c r="I417" s="123" t="s">
        <v>5151</v>
      </c>
      <c r="K417" s="30">
        <v>-12829769.800000001</v>
      </c>
      <c r="L417" s="121" t="s">
        <v>143</v>
      </c>
      <c r="N417" s="30">
        <v>6242287.6399999997</v>
      </c>
      <c r="P417" s="30">
        <v>243.74</v>
      </c>
      <c r="Q417" s="30">
        <v>-19071813.699999999</v>
      </c>
      <c r="R417" s="121" t="s">
        <v>143</v>
      </c>
      <c r="U417" s="48">
        <f t="shared" si="6"/>
        <v>19071813.699999999</v>
      </c>
    </row>
    <row r="418" spans="2:21">
      <c r="B418" s="121" t="s">
        <v>5157</v>
      </c>
      <c r="C418" s="122">
        <v>1479</v>
      </c>
      <c r="D418" s="105"/>
      <c r="E418" s="103"/>
      <c r="F418" s="123" t="s">
        <v>110</v>
      </c>
      <c r="G418" s="124">
        <v>3010101000000</v>
      </c>
      <c r="H418" s="125"/>
      <c r="I418" s="123" t="s">
        <v>5160</v>
      </c>
      <c r="K418" s="30">
        <v>20960566.41</v>
      </c>
      <c r="L418" s="121" t="s">
        <v>22</v>
      </c>
      <c r="N418" s="30">
        <v>6213783.1600000001</v>
      </c>
      <c r="P418" s="30">
        <v>16461421.59</v>
      </c>
      <c r="Q418" s="30">
        <v>31208204.84</v>
      </c>
      <c r="R418" s="121" t="s">
        <v>22</v>
      </c>
      <c r="U418" s="48">
        <f t="shared" si="6"/>
        <v>31208204.84</v>
      </c>
    </row>
    <row r="419" spans="2:21">
      <c r="B419" s="121" t="s">
        <v>5157</v>
      </c>
      <c r="C419" s="122">
        <v>1479</v>
      </c>
      <c r="D419" s="105"/>
      <c r="E419" s="103"/>
      <c r="F419" s="123" t="s">
        <v>110</v>
      </c>
      <c r="G419" s="124">
        <v>3010103000000</v>
      </c>
      <c r="H419" s="125"/>
      <c r="I419" s="123" t="s">
        <v>5161</v>
      </c>
      <c r="K419" s="30">
        <v>16606036.6</v>
      </c>
      <c r="L419" s="121" t="s">
        <v>22</v>
      </c>
      <c r="N419" s="30">
        <v>7070118.3600000003</v>
      </c>
      <c r="P419" s="30">
        <v>15419467.18</v>
      </c>
      <c r="Q419" s="30">
        <v>24955385.420000002</v>
      </c>
      <c r="R419" s="121" t="s">
        <v>22</v>
      </c>
      <c r="U419" s="48">
        <f t="shared" si="6"/>
        <v>24955385.420000002</v>
      </c>
    </row>
    <row r="420" spans="2:21">
      <c r="B420" s="121" t="s">
        <v>5157</v>
      </c>
      <c r="C420" s="122">
        <v>1479</v>
      </c>
      <c r="D420" s="105"/>
      <c r="E420" s="103"/>
      <c r="F420" s="123" t="s">
        <v>110</v>
      </c>
      <c r="G420" s="124">
        <v>3010104000000</v>
      </c>
      <c r="H420" s="125"/>
      <c r="I420" s="123" t="s">
        <v>5162</v>
      </c>
      <c r="K420" s="30">
        <v>363412.98</v>
      </c>
      <c r="L420" s="121" t="s">
        <v>22</v>
      </c>
      <c r="N420" s="30">
        <v>0</v>
      </c>
      <c r="P420" s="30">
        <v>377785.73</v>
      </c>
      <c r="Q420" s="30">
        <v>741198.71</v>
      </c>
      <c r="R420" s="121" t="s">
        <v>22</v>
      </c>
      <c r="U420" s="48">
        <f t="shared" si="6"/>
        <v>741198.71</v>
      </c>
    </row>
    <row r="421" spans="2:21">
      <c r="B421" s="121" t="s">
        <v>5157</v>
      </c>
      <c r="C421" s="122">
        <v>1479</v>
      </c>
      <c r="D421" s="105"/>
      <c r="E421" s="103"/>
      <c r="F421" s="123" t="s">
        <v>110</v>
      </c>
      <c r="G421" s="124">
        <v>3010105000000</v>
      </c>
      <c r="H421" s="125"/>
      <c r="I421" s="123" t="s">
        <v>5163</v>
      </c>
      <c r="K421" s="30">
        <v>67844.92</v>
      </c>
      <c r="L421" s="121" t="s">
        <v>22</v>
      </c>
      <c r="N421" s="30">
        <v>0</v>
      </c>
      <c r="P421" s="30">
        <v>33969.57</v>
      </c>
      <c r="Q421" s="30">
        <v>101814.49</v>
      </c>
      <c r="R421" s="121" t="s">
        <v>22</v>
      </c>
      <c r="U421" s="48">
        <f t="shared" si="6"/>
        <v>101814.49</v>
      </c>
    </row>
    <row r="422" spans="2:21">
      <c r="B422" s="121" t="s">
        <v>5157</v>
      </c>
      <c r="C422" s="122">
        <v>1479</v>
      </c>
      <c r="D422" s="105"/>
      <c r="E422" s="103"/>
      <c r="F422" s="123" t="s">
        <v>110</v>
      </c>
      <c r="G422" s="124">
        <v>3020100000000</v>
      </c>
      <c r="H422" s="125"/>
      <c r="I422" s="123" t="s">
        <v>5151</v>
      </c>
      <c r="K422" s="30">
        <v>-270290309.13</v>
      </c>
      <c r="L422" s="121" t="s">
        <v>143</v>
      </c>
      <c r="N422" s="30">
        <v>136164633.88999999</v>
      </c>
      <c r="P422" s="30">
        <v>80278.44</v>
      </c>
      <c r="Q422" s="30">
        <v>-406374664.57999998</v>
      </c>
      <c r="R422" s="121" t="s">
        <v>143</v>
      </c>
      <c r="U422" s="48">
        <f t="shared" si="6"/>
        <v>406374664.57999998</v>
      </c>
    </row>
    <row r="423" spans="2:21">
      <c r="B423" s="121" t="s">
        <v>5157</v>
      </c>
      <c r="C423" s="122">
        <v>494</v>
      </c>
      <c r="D423" s="105"/>
      <c r="E423" s="103"/>
      <c r="F423" s="123" t="s">
        <v>112</v>
      </c>
      <c r="G423" s="124">
        <v>3010102000000</v>
      </c>
      <c r="H423" s="125"/>
      <c r="I423" s="123" t="s">
        <v>5164</v>
      </c>
      <c r="K423" s="30">
        <v>995462.05</v>
      </c>
      <c r="L423" s="121" t="s">
        <v>22</v>
      </c>
      <c r="N423" s="30">
        <v>0</v>
      </c>
      <c r="P423" s="30">
        <v>331769.7</v>
      </c>
      <c r="Q423" s="30">
        <v>1327231.75</v>
      </c>
      <c r="R423" s="121" t="s">
        <v>22</v>
      </c>
      <c r="U423" s="48">
        <f t="shared" si="6"/>
        <v>1327231.75</v>
      </c>
    </row>
    <row r="424" spans="2:21">
      <c r="B424" s="121" t="s">
        <v>5157</v>
      </c>
      <c r="C424" s="122">
        <v>494</v>
      </c>
      <c r="D424" s="105"/>
      <c r="E424" s="103"/>
      <c r="F424" s="123" t="s">
        <v>112</v>
      </c>
      <c r="G424" s="124">
        <v>3020100000000</v>
      </c>
      <c r="H424" s="125"/>
      <c r="I424" s="123" t="s">
        <v>5151</v>
      </c>
      <c r="K424" s="30">
        <v>-2614630.94</v>
      </c>
      <c r="L424" s="121" t="s">
        <v>143</v>
      </c>
      <c r="N424" s="30">
        <v>1367618.54</v>
      </c>
      <c r="P424" s="30">
        <v>0</v>
      </c>
      <c r="Q424" s="30">
        <v>-3982249.48</v>
      </c>
      <c r="R424" s="121" t="s">
        <v>143</v>
      </c>
      <c r="U424" s="48">
        <f t="shared" si="6"/>
        <v>3982249.48</v>
      </c>
    </row>
    <row r="425" spans="2:21">
      <c r="B425" s="121" t="s">
        <v>5157</v>
      </c>
      <c r="C425" s="122">
        <v>2854</v>
      </c>
      <c r="D425" s="105"/>
      <c r="E425" s="103"/>
      <c r="F425" s="123" t="s">
        <v>113</v>
      </c>
      <c r="G425" s="124">
        <v>3010101000000</v>
      </c>
      <c r="H425" s="125"/>
      <c r="I425" s="123" t="s">
        <v>5160</v>
      </c>
      <c r="K425" s="30">
        <v>614382.97</v>
      </c>
      <c r="L425" s="121" t="s">
        <v>22</v>
      </c>
      <c r="N425" s="30">
        <v>2367.64</v>
      </c>
      <c r="P425" s="30">
        <v>343243.62</v>
      </c>
      <c r="Q425" s="30">
        <v>955258.95</v>
      </c>
      <c r="R425" s="121" t="s">
        <v>22</v>
      </c>
      <c r="U425" s="48">
        <f t="shared" si="6"/>
        <v>955258.95</v>
      </c>
    </row>
    <row r="426" spans="2:21">
      <c r="B426" s="121" t="s">
        <v>5157</v>
      </c>
      <c r="C426" s="122">
        <v>2854</v>
      </c>
      <c r="D426" s="105"/>
      <c r="E426" s="103"/>
      <c r="F426" s="123" t="s">
        <v>113</v>
      </c>
      <c r="G426" s="124">
        <v>3010103000000</v>
      </c>
      <c r="H426" s="125"/>
      <c r="I426" s="123" t="s">
        <v>5161</v>
      </c>
      <c r="K426" s="30">
        <v>688175.81</v>
      </c>
      <c r="L426" s="121" t="s">
        <v>22</v>
      </c>
      <c r="N426" s="30">
        <v>2367.64</v>
      </c>
      <c r="P426" s="30">
        <v>391422.01</v>
      </c>
      <c r="Q426" s="30">
        <v>1077230.18</v>
      </c>
      <c r="R426" s="121" t="s">
        <v>22</v>
      </c>
      <c r="U426" s="48">
        <f t="shared" si="6"/>
        <v>1077230.18</v>
      </c>
    </row>
    <row r="427" spans="2:21">
      <c r="B427" s="121" t="s">
        <v>5157</v>
      </c>
      <c r="C427" s="122">
        <v>2854</v>
      </c>
      <c r="D427" s="105"/>
      <c r="E427" s="103"/>
      <c r="F427" s="123" t="s">
        <v>113</v>
      </c>
      <c r="G427" s="124">
        <v>3010104000000</v>
      </c>
      <c r="H427" s="125"/>
      <c r="I427" s="123" t="s">
        <v>5162</v>
      </c>
      <c r="K427" s="30">
        <v>28863.16</v>
      </c>
      <c r="L427" s="121" t="s">
        <v>22</v>
      </c>
      <c r="N427" s="30">
        <v>0</v>
      </c>
      <c r="P427" s="30">
        <v>4881.6400000000003</v>
      </c>
      <c r="Q427" s="30">
        <v>33744.800000000003</v>
      </c>
      <c r="R427" s="121" t="s">
        <v>22</v>
      </c>
      <c r="U427" s="48">
        <f t="shared" si="6"/>
        <v>33744.800000000003</v>
      </c>
    </row>
    <row r="428" spans="2:21">
      <c r="B428" s="121" t="s">
        <v>5157</v>
      </c>
      <c r="C428" s="122">
        <v>2854</v>
      </c>
      <c r="D428" s="105"/>
      <c r="E428" s="103"/>
      <c r="F428" s="123" t="s">
        <v>113</v>
      </c>
      <c r="G428" s="124">
        <v>3020100000000</v>
      </c>
      <c r="H428" s="125"/>
      <c r="I428" s="123" t="s">
        <v>5151</v>
      </c>
      <c r="K428" s="30">
        <v>-1973531.81</v>
      </c>
      <c r="L428" s="121" t="s">
        <v>143</v>
      </c>
      <c r="N428" s="30">
        <v>1105914.7</v>
      </c>
      <c r="P428" s="30">
        <v>0</v>
      </c>
      <c r="Q428" s="30">
        <v>-3079446.51</v>
      </c>
      <c r="R428" s="121" t="s">
        <v>143</v>
      </c>
      <c r="U428" s="48">
        <f t="shared" si="6"/>
        <v>3079446.51</v>
      </c>
    </row>
    <row r="429" spans="2:21">
      <c r="B429" s="121" t="s">
        <v>5157</v>
      </c>
      <c r="C429" s="122">
        <v>504</v>
      </c>
      <c r="D429" s="105"/>
      <c r="E429" s="103"/>
      <c r="F429" s="123" t="s">
        <v>114</v>
      </c>
      <c r="G429" s="124">
        <v>3010101000000</v>
      </c>
      <c r="H429" s="125"/>
      <c r="I429" s="123" t="s">
        <v>5160</v>
      </c>
      <c r="K429" s="30">
        <v>2979256.69</v>
      </c>
      <c r="L429" s="121" t="s">
        <v>22</v>
      </c>
      <c r="N429" s="30">
        <v>0</v>
      </c>
      <c r="P429" s="30">
        <v>321627.06</v>
      </c>
      <c r="Q429" s="30">
        <v>3300883.75</v>
      </c>
      <c r="R429" s="121" t="s">
        <v>22</v>
      </c>
      <c r="U429" s="48">
        <f t="shared" si="6"/>
        <v>3300883.75</v>
      </c>
    </row>
    <row r="430" spans="2:21">
      <c r="B430" s="121" t="s">
        <v>5157</v>
      </c>
      <c r="C430" s="122">
        <v>504</v>
      </c>
      <c r="D430" s="105"/>
      <c r="E430" s="103"/>
      <c r="F430" s="123" t="s">
        <v>114</v>
      </c>
      <c r="G430" s="124">
        <v>3010103000000</v>
      </c>
      <c r="H430" s="125"/>
      <c r="I430" s="123" t="s">
        <v>5161</v>
      </c>
      <c r="K430" s="30">
        <v>10772589.75</v>
      </c>
      <c r="L430" s="121" t="s">
        <v>22</v>
      </c>
      <c r="N430" s="30">
        <v>3283.5</v>
      </c>
      <c r="P430" s="30">
        <v>5360261.82</v>
      </c>
      <c r="Q430" s="30">
        <v>16129568.07</v>
      </c>
      <c r="R430" s="121" t="s">
        <v>22</v>
      </c>
      <c r="U430" s="48">
        <f t="shared" si="6"/>
        <v>16129568.07</v>
      </c>
    </row>
    <row r="431" spans="2:21">
      <c r="B431" s="121" t="s">
        <v>5157</v>
      </c>
      <c r="C431" s="122">
        <v>504</v>
      </c>
      <c r="D431" s="105"/>
      <c r="E431" s="103"/>
      <c r="F431" s="123" t="s">
        <v>114</v>
      </c>
      <c r="G431" s="124">
        <v>3010104000000</v>
      </c>
      <c r="H431" s="125"/>
      <c r="I431" s="123" t="s">
        <v>5162</v>
      </c>
      <c r="K431" s="30">
        <v>63169.01</v>
      </c>
      <c r="L431" s="121" t="s">
        <v>22</v>
      </c>
      <c r="N431" s="30">
        <v>0</v>
      </c>
      <c r="P431" s="30">
        <v>63339.87</v>
      </c>
      <c r="Q431" s="30">
        <v>126508.88</v>
      </c>
      <c r="R431" s="121" t="s">
        <v>22</v>
      </c>
      <c r="U431" s="48">
        <f t="shared" si="6"/>
        <v>126508.88</v>
      </c>
    </row>
    <row r="432" spans="2:21">
      <c r="B432" s="121" t="s">
        <v>5157</v>
      </c>
      <c r="C432" s="122">
        <v>504</v>
      </c>
      <c r="D432" s="105"/>
      <c r="E432" s="103"/>
      <c r="F432" s="123" t="s">
        <v>114</v>
      </c>
      <c r="G432" s="124">
        <v>3020100000000</v>
      </c>
      <c r="H432" s="125"/>
      <c r="I432" s="123" t="s">
        <v>5151</v>
      </c>
      <c r="K432" s="30">
        <v>-118241894.56</v>
      </c>
      <c r="L432" s="121" t="s">
        <v>143</v>
      </c>
      <c r="N432" s="30">
        <v>59005082.82</v>
      </c>
      <c r="P432" s="30">
        <v>0</v>
      </c>
      <c r="Q432" s="30">
        <v>-177246977.38</v>
      </c>
      <c r="R432" s="121" t="s">
        <v>143</v>
      </c>
      <c r="U432" s="48">
        <f t="shared" si="6"/>
        <v>177246977.38</v>
      </c>
    </row>
    <row r="433" spans="2:21">
      <c r="B433" s="121" t="s">
        <v>5157</v>
      </c>
      <c r="C433" s="122">
        <v>504</v>
      </c>
      <c r="D433" s="105"/>
      <c r="E433" s="103"/>
      <c r="F433" s="123" t="s">
        <v>114</v>
      </c>
      <c r="G433" s="124">
        <v>3020200000000</v>
      </c>
      <c r="H433" s="125"/>
      <c r="I433" s="123" t="s">
        <v>5152</v>
      </c>
      <c r="K433" s="30">
        <v>-89314.49</v>
      </c>
      <c r="L433" s="121" t="s">
        <v>143</v>
      </c>
      <c r="N433" s="30">
        <v>25977.7</v>
      </c>
      <c r="P433" s="30">
        <v>0</v>
      </c>
      <c r="Q433" s="30">
        <v>-115292.19</v>
      </c>
      <c r="R433" s="121" t="s">
        <v>143</v>
      </c>
      <c r="U433" s="48">
        <f t="shared" si="6"/>
        <v>115292.19</v>
      </c>
    </row>
    <row r="434" spans="2:21">
      <c r="B434" s="121" t="s">
        <v>5157</v>
      </c>
      <c r="C434" s="122">
        <v>1511</v>
      </c>
      <c r="D434" s="105"/>
      <c r="E434" s="103"/>
      <c r="F434" s="123" t="s">
        <v>115</v>
      </c>
      <c r="G434" s="124">
        <v>3010101000000</v>
      </c>
      <c r="H434" s="125"/>
      <c r="I434" s="123" t="s">
        <v>5160</v>
      </c>
      <c r="K434" s="30">
        <v>279107.13</v>
      </c>
      <c r="L434" s="121" t="s">
        <v>22</v>
      </c>
      <c r="N434" s="30">
        <v>0</v>
      </c>
      <c r="P434" s="30">
        <v>141515.79999999999</v>
      </c>
      <c r="Q434" s="30">
        <v>420622.93</v>
      </c>
      <c r="R434" s="121" t="s">
        <v>22</v>
      </c>
      <c r="U434" s="48">
        <f t="shared" si="6"/>
        <v>420622.93</v>
      </c>
    </row>
    <row r="435" spans="2:21">
      <c r="B435" s="121" t="s">
        <v>5157</v>
      </c>
      <c r="C435" s="122">
        <v>1511</v>
      </c>
      <c r="D435" s="105"/>
      <c r="E435" s="103"/>
      <c r="F435" s="123" t="s">
        <v>115</v>
      </c>
      <c r="G435" s="124">
        <v>3010103000000</v>
      </c>
      <c r="H435" s="125"/>
      <c r="I435" s="123" t="s">
        <v>5161</v>
      </c>
      <c r="K435" s="30">
        <v>295383.43</v>
      </c>
      <c r="L435" s="121" t="s">
        <v>22</v>
      </c>
      <c r="N435" s="30">
        <v>0</v>
      </c>
      <c r="P435" s="30">
        <v>149928.72</v>
      </c>
      <c r="Q435" s="30">
        <v>445312.15</v>
      </c>
      <c r="R435" s="121" t="s">
        <v>22</v>
      </c>
      <c r="U435" s="48">
        <f t="shared" si="6"/>
        <v>445312.15</v>
      </c>
    </row>
    <row r="436" spans="2:21">
      <c r="B436" s="121" t="s">
        <v>5157</v>
      </c>
      <c r="C436" s="122">
        <v>1511</v>
      </c>
      <c r="D436" s="105"/>
      <c r="E436" s="103"/>
      <c r="F436" s="123" t="s">
        <v>115</v>
      </c>
      <c r="G436" s="124">
        <v>3010104000000</v>
      </c>
      <c r="H436" s="125"/>
      <c r="I436" s="123" t="s">
        <v>5162</v>
      </c>
      <c r="K436" s="30">
        <v>2360.56</v>
      </c>
      <c r="L436" s="121" t="s">
        <v>22</v>
      </c>
      <c r="N436" s="30">
        <v>0</v>
      </c>
      <c r="P436" s="30">
        <v>0</v>
      </c>
      <c r="Q436" s="30">
        <v>2360.56</v>
      </c>
      <c r="R436" s="121" t="s">
        <v>22</v>
      </c>
      <c r="U436" s="48">
        <f t="shared" si="6"/>
        <v>2360.56</v>
      </c>
    </row>
    <row r="437" spans="2:21">
      <c r="B437" s="121" t="s">
        <v>5157</v>
      </c>
      <c r="C437" s="122">
        <v>1511</v>
      </c>
      <c r="D437" s="105"/>
      <c r="E437" s="103"/>
      <c r="F437" s="123" t="s">
        <v>115</v>
      </c>
      <c r="G437" s="124">
        <v>3020100000000</v>
      </c>
      <c r="H437" s="125"/>
      <c r="I437" s="123" t="s">
        <v>5151</v>
      </c>
      <c r="K437" s="30">
        <v>-3245100.42</v>
      </c>
      <c r="L437" s="121" t="s">
        <v>143</v>
      </c>
      <c r="N437" s="30">
        <v>1620884.27</v>
      </c>
      <c r="P437" s="30">
        <v>1295.8599999999999</v>
      </c>
      <c r="Q437" s="30">
        <v>-4864688.83</v>
      </c>
      <c r="R437" s="121" t="s">
        <v>143</v>
      </c>
      <c r="U437" s="48">
        <f t="shared" si="6"/>
        <v>4864688.83</v>
      </c>
    </row>
    <row r="438" spans="2:21">
      <c r="B438" s="121" t="s">
        <v>5157</v>
      </c>
      <c r="C438" s="122">
        <v>1523</v>
      </c>
      <c r="D438" s="105"/>
      <c r="E438" s="103"/>
      <c r="F438" s="123" t="s">
        <v>116</v>
      </c>
      <c r="G438" s="124">
        <v>3010101000000</v>
      </c>
      <c r="H438" s="125"/>
      <c r="I438" s="123" t="s">
        <v>5160</v>
      </c>
      <c r="K438" s="30">
        <v>293482113.92000002</v>
      </c>
      <c r="L438" s="121" t="s">
        <v>22</v>
      </c>
      <c r="N438" s="30">
        <v>107073.62</v>
      </c>
      <c r="P438" s="30">
        <v>117450439.17</v>
      </c>
      <c r="Q438" s="30">
        <v>410825479.47000003</v>
      </c>
      <c r="R438" s="121" t="s">
        <v>22</v>
      </c>
      <c r="U438" s="48">
        <f t="shared" si="6"/>
        <v>410825479.47000003</v>
      </c>
    </row>
    <row r="439" spans="2:21">
      <c r="B439" s="121" t="s">
        <v>5157</v>
      </c>
      <c r="C439" s="122">
        <v>1523</v>
      </c>
      <c r="D439" s="105"/>
      <c r="E439" s="103"/>
      <c r="F439" s="123" t="s">
        <v>116</v>
      </c>
      <c r="G439" s="124">
        <v>3010103000000</v>
      </c>
      <c r="H439" s="125"/>
      <c r="I439" s="123" t="s">
        <v>5161</v>
      </c>
      <c r="K439" s="30">
        <v>488378970.12</v>
      </c>
      <c r="L439" s="121" t="s">
        <v>22</v>
      </c>
      <c r="N439" s="30">
        <v>1085875.47</v>
      </c>
      <c r="P439" s="30">
        <v>195139580.97</v>
      </c>
      <c r="Q439" s="30">
        <v>682432675.62</v>
      </c>
      <c r="R439" s="121" t="s">
        <v>22</v>
      </c>
      <c r="U439" s="48">
        <f t="shared" si="6"/>
        <v>682432675.62</v>
      </c>
    </row>
    <row r="440" spans="2:21">
      <c r="B440" s="121" t="s">
        <v>5157</v>
      </c>
      <c r="C440" s="122">
        <v>1523</v>
      </c>
      <c r="D440" s="105"/>
      <c r="E440" s="103"/>
      <c r="F440" s="123" t="s">
        <v>116</v>
      </c>
      <c r="G440" s="124">
        <v>3010104000000</v>
      </c>
      <c r="H440" s="125"/>
      <c r="I440" s="123" t="s">
        <v>5162</v>
      </c>
      <c r="K440" s="30">
        <v>1177369.58</v>
      </c>
      <c r="L440" s="121" t="s">
        <v>22</v>
      </c>
      <c r="N440" s="30">
        <v>21979.77</v>
      </c>
      <c r="P440" s="30">
        <v>586324.51</v>
      </c>
      <c r="Q440" s="30">
        <v>1741714.32</v>
      </c>
      <c r="R440" s="121" t="s">
        <v>22</v>
      </c>
      <c r="U440" s="48">
        <f t="shared" si="6"/>
        <v>1741714.32</v>
      </c>
    </row>
    <row r="441" spans="2:21">
      <c r="B441" s="121" t="s">
        <v>5157</v>
      </c>
      <c r="C441" s="122">
        <v>1523</v>
      </c>
      <c r="D441" s="105"/>
      <c r="E441" s="103"/>
      <c r="F441" s="123" t="s">
        <v>116</v>
      </c>
      <c r="G441" s="124">
        <v>3010105000000</v>
      </c>
      <c r="H441" s="125"/>
      <c r="I441" s="123" t="s">
        <v>5163</v>
      </c>
      <c r="K441" s="30">
        <v>1719.97</v>
      </c>
      <c r="L441" s="121" t="s">
        <v>22</v>
      </c>
      <c r="N441" s="30">
        <v>0</v>
      </c>
      <c r="P441" s="30">
        <v>330.16</v>
      </c>
      <c r="Q441" s="30">
        <v>2050.13</v>
      </c>
      <c r="R441" s="121" t="s">
        <v>22</v>
      </c>
      <c r="U441" s="48">
        <f t="shared" si="6"/>
        <v>2050.13</v>
      </c>
    </row>
    <row r="442" spans="2:21">
      <c r="B442" s="121" t="s">
        <v>5157</v>
      </c>
      <c r="C442" s="122">
        <v>1523</v>
      </c>
      <c r="D442" s="105"/>
      <c r="E442" s="103"/>
      <c r="F442" s="123" t="s">
        <v>116</v>
      </c>
      <c r="G442" s="124">
        <v>3020100000000</v>
      </c>
      <c r="H442" s="125"/>
      <c r="I442" s="123" t="s">
        <v>5151</v>
      </c>
      <c r="K442" s="30">
        <v>-1099856628.0799999</v>
      </c>
      <c r="L442" s="121" t="s">
        <v>143</v>
      </c>
      <c r="N442" s="30">
        <v>439790026.75</v>
      </c>
      <c r="P442" s="30">
        <v>413806.7</v>
      </c>
      <c r="Q442" s="30">
        <v>-1539232848.1300001</v>
      </c>
      <c r="R442" s="121" t="s">
        <v>143</v>
      </c>
      <c r="U442" s="48">
        <f t="shared" si="6"/>
        <v>1539232848.1300001</v>
      </c>
    </row>
    <row r="443" spans="2:21">
      <c r="B443" s="121" t="s">
        <v>5157</v>
      </c>
      <c r="C443" s="122">
        <v>1523</v>
      </c>
      <c r="D443" s="105"/>
      <c r="E443" s="103"/>
      <c r="F443" s="123" t="s">
        <v>116</v>
      </c>
      <c r="G443" s="124">
        <v>3020200000000</v>
      </c>
      <c r="H443" s="125"/>
      <c r="I443" s="123" t="s">
        <v>5152</v>
      </c>
      <c r="K443" s="30">
        <v>-9990464.6999999993</v>
      </c>
      <c r="L443" s="121" t="s">
        <v>143</v>
      </c>
      <c r="N443" s="30">
        <v>4218086.49</v>
      </c>
      <c r="P443" s="30">
        <v>394152.26</v>
      </c>
      <c r="Q443" s="30">
        <v>-13814398.93</v>
      </c>
      <c r="R443" s="121" t="s">
        <v>143</v>
      </c>
      <c r="U443" s="48">
        <f t="shared" si="6"/>
        <v>13814398.93</v>
      </c>
    </row>
    <row r="444" spans="2:21">
      <c r="B444" s="121" t="s">
        <v>5157</v>
      </c>
      <c r="C444" s="122">
        <v>1239</v>
      </c>
      <c r="D444" s="105"/>
      <c r="E444" s="103"/>
      <c r="F444" s="123" t="s">
        <v>117</v>
      </c>
      <c r="G444" s="124">
        <v>3010101000000</v>
      </c>
      <c r="H444" s="125"/>
      <c r="I444" s="123" t="s">
        <v>5160</v>
      </c>
      <c r="K444" s="30">
        <v>7988336.8399999999</v>
      </c>
      <c r="L444" s="121" t="s">
        <v>22</v>
      </c>
      <c r="N444" s="30">
        <v>377007.34</v>
      </c>
      <c r="P444" s="30">
        <v>15978939.939999999</v>
      </c>
      <c r="Q444" s="30">
        <v>23590269.440000001</v>
      </c>
      <c r="R444" s="121" t="s">
        <v>22</v>
      </c>
      <c r="U444" s="48">
        <f t="shared" si="6"/>
        <v>23590269.440000001</v>
      </c>
    </row>
    <row r="445" spans="2:21">
      <c r="B445" s="121" t="s">
        <v>5157</v>
      </c>
      <c r="C445" s="122">
        <v>1239</v>
      </c>
      <c r="D445" s="105"/>
      <c r="E445" s="103"/>
      <c r="F445" s="123" t="s">
        <v>117</v>
      </c>
      <c r="G445" s="124">
        <v>3010103000000</v>
      </c>
      <c r="H445" s="125"/>
      <c r="I445" s="123" t="s">
        <v>5161</v>
      </c>
      <c r="K445" s="30">
        <v>38029523.090000004</v>
      </c>
      <c r="L445" s="121" t="s">
        <v>22</v>
      </c>
      <c r="N445" s="30">
        <v>4994313.18</v>
      </c>
      <c r="P445" s="30">
        <v>24210504.899999999</v>
      </c>
      <c r="Q445" s="30">
        <v>57245714.810000002</v>
      </c>
      <c r="R445" s="121" t="s">
        <v>22</v>
      </c>
      <c r="U445" s="48">
        <f t="shared" si="6"/>
        <v>57245714.810000002</v>
      </c>
    </row>
    <row r="446" spans="2:21">
      <c r="B446" s="121" t="s">
        <v>5157</v>
      </c>
      <c r="C446" s="122">
        <v>1239</v>
      </c>
      <c r="D446" s="105"/>
      <c r="E446" s="103"/>
      <c r="F446" s="123" t="s">
        <v>117</v>
      </c>
      <c r="G446" s="124">
        <v>3010104000000</v>
      </c>
      <c r="H446" s="125"/>
      <c r="I446" s="123" t="s">
        <v>5162</v>
      </c>
      <c r="K446" s="30">
        <v>1515066.03</v>
      </c>
      <c r="L446" s="121" t="s">
        <v>22</v>
      </c>
      <c r="N446" s="30">
        <v>0</v>
      </c>
      <c r="P446" s="30">
        <v>549658.1</v>
      </c>
      <c r="Q446" s="30">
        <v>2064724.13</v>
      </c>
      <c r="R446" s="121" t="s">
        <v>22</v>
      </c>
      <c r="U446" s="48">
        <f t="shared" si="6"/>
        <v>2064724.13</v>
      </c>
    </row>
    <row r="447" spans="2:21">
      <c r="B447" s="121" t="s">
        <v>5157</v>
      </c>
      <c r="C447" s="122">
        <v>1239</v>
      </c>
      <c r="D447" s="105"/>
      <c r="E447" s="103"/>
      <c r="F447" s="123" t="s">
        <v>117</v>
      </c>
      <c r="G447" s="124">
        <v>3010105000000</v>
      </c>
      <c r="H447" s="125"/>
      <c r="I447" s="123" t="s">
        <v>5163</v>
      </c>
      <c r="K447" s="30">
        <v>12830.72</v>
      </c>
      <c r="L447" s="121" t="s">
        <v>22</v>
      </c>
      <c r="N447" s="30">
        <v>0</v>
      </c>
      <c r="P447" s="30">
        <v>57968</v>
      </c>
      <c r="Q447" s="30">
        <v>70798.720000000001</v>
      </c>
      <c r="R447" s="121" t="s">
        <v>22</v>
      </c>
      <c r="U447" s="48">
        <f t="shared" si="6"/>
        <v>70798.720000000001</v>
      </c>
    </row>
    <row r="448" spans="2:21">
      <c r="B448" s="121" t="s">
        <v>5157</v>
      </c>
      <c r="C448" s="122">
        <v>1239</v>
      </c>
      <c r="D448" s="105"/>
      <c r="E448" s="103"/>
      <c r="F448" s="123" t="s">
        <v>117</v>
      </c>
      <c r="G448" s="124">
        <v>3020100000000</v>
      </c>
      <c r="H448" s="125"/>
      <c r="I448" s="123" t="s">
        <v>5151</v>
      </c>
      <c r="K448" s="30">
        <v>-712501607.75</v>
      </c>
      <c r="L448" s="121" t="s">
        <v>143</v>
      </c>
      <c r="N448" s="30">
        <v>356223071.05000001</v>
      </c>
      <c r="P448" s="30">
        <v>3125508.39</v>
      </c>
      <c r="Q448" s="30">
        <v>-1065599170.41</v>
      </c>
      <c r="R448" s="121" t="s">
        <v>143</v>
      </c>
      <c r="U448" s="48">
        <f t="shared" si="6"/>
        <v>1065599170.41</v>
      </c>
    </row>
    <row r="449" spans="2:21">
      <c r="B449" s="121" t="s">
        <v>5157</v>
      </c>
      <c r="C449" s="122">
        <v>1239</v>
      </c>
      <c r="D449" s="105"/>
      <c r="E449" s="103"/>
      <c r="F449" s="123" t="s">
        <v>117</v>
      </c>
      <c r="G449" s="124">
        <v>3020200000000</v>
      </c>
      <c r="H449" s="125"/>
      <c r="I449" s="123" t="s">
        <v>5152</v>
      </c>
      <c r="K449" s="30">
        <v>-29450445.75</v>
      </c>
      <c r="L449" s="121" t="s">
        <v>143</v>
      </c>
      <c r="N449" s="30">
        <v>216951975.63999999</v>
      </c>
      <c r="P449" s="30">
        <v>6502.32</v>
      </c>
      <c r="Q449" s="30">
        <v>-246395919.06999999</v>
      </c>
      <c r="R449" s="121" t="s">
        <v>143</v>
      </c>
      <c r="U449" s="48">
        <f t="shared" si="6"/>
        <v>246395919.06999999</v>
      </c>
    </row>
    <row r="450" spans="2:21">
      <c r="B450" s="121" t="s">
        <v>5157</v>
      </c>
      <c r="C450" s="122">
        <v>3647</v>
      </c>
      <c r="D450" s="105"/>
      <c r="E450" s="103"/>
      <c r="F450" s="123" t="s">
        <v>118</v>
      </c>
      <c r="G450" s="124">
        <v>3010101000000</v>
      </c>
      <c r="H450" s="125"/>
      <c r="I450" s="123" t="s">
        <v>5160</v>
      </c>
      <c r="K450" s="30">
        <v>7335.37</v>
      </c>
      <c r="L450" s="121" t="s">
        <v>22</v>
      </c>
      <c r="N450" s="30">
        <v>0</v>
      </c>
      <c r="P450" s="30">
        <v>3951.53</v>
      </c>
      <c r="Q450" s="30">
        <v>11286.9</v>
      </c>
      <c r="R450" s="121" t="s">
        <v>22</v>
      </c>
      <c r="U450" s="48">
        <f t="shared" si="6"/>
        <v>11286.9</v>
      </c>
    </row>
    <row r="451" spans="2:21">
      <c r="B451" s="121" t="s">
        <v>5157</v>
      </c>
      <c r="C451" s="122">
        <v>3647</v>
      </c>
      <c r="D451" s="105"/>
      <c r="E451" s="103"/>
      <c r="F451" s="123" t="s">
        <v>118</v>
      </c>
      <c r="G451" s="124">
        <v>3010103000000</v>
      </c>
      <c r="H451" s="125"/>
      <c r="I451" s="123" t="s">
        <v>5161</v>
      </c>
      <c r="K451" s="30">
        <v>16716.59</v>
      </c>
      <c r="L451" s="121" t="s">
        <v>22</v>
      </c>
      <c r="N451" s="30">
        <v>0</v>
      </c>
      <c r="P451" s="30">
        <v>8912.19</v>
      </c>
      <c r="Q451" s="30">
        <v>25628.78</v>
      </c>
      <c r="R451" s="121" t="s">
        <v>22</v>
      </c>
      <c r="U451" s="48">
        <f t="shared" si="6"/>
        <v>25628.78</v>
      </c>
    </row>
    <row r="452" spans="2:21">
      <c r="B452" s="121" t="s">
        <v>5157</v>
      </c>
      <c r="C452" s="122">
        <v>3647</v>
      </c>
      <c r="D452" s="105"/>
      <c r="E452" s="103"/>
      <c r="F452" s="123" t="s">
        <v>118</v>
      </c>
      <c r="G452" s="124">
        <v>3020100000000</v>
      </c>
      <c r="H452" s="125"/>
      <c r="I452" s="123" t="s">
        <v>5151</v>
      </c>
      <c r="K452" s="30">
        <v>-46980.42</v>
      </c>
      <c r="L452" s="121" t="s">
        <v>143</v>
      </c>
      <c r="N452" s="30">
        <v>23490.21</v>
      </c>
      <c r="P452" s="30">
        <v>0</v>
      </c>
      <c r="Q452" s="30">
        <v>-70470.63</v>
      </c>
      <c r="R452" s="121" t="s">
        <v>143</v>
      </c>
      <c r="U452" s="48">
        <f t="shared" si="6"/>
        <v>70470.63</v>
      </c>
    </row>
    <row r="453" spans="2:21">
      <c r="B453" s="121" t="s">
        <v>5157</v>
      </c>
      <c r="C453" s="122">
        <v>285</v>
      </c>
      <c r="D453" s="105"/>
      <c r="E453" s="103"/>
      <c r="F453" s="123" t="s">
        <v>119</v>
      </c>
      <c r="G453" s="124">
        <v>3010101000000</v>
      </c>
      <c r="H453" s="125"/>
      <c r="I453" s="123" t="s">
        <v>5160</v>
      </c>
      <c r="K453" s="30">
        <v>14159940.439999999</v>
      </c>
      <c r="L453" s="121" t="s">
        <v>22</v>
      </c>
      <c r="N453" s="30">
        <v>160588.43</v>
      </c>
      <c r="P453" s="30">
        <v>6143100.9500000002</v>
      </c>
      <c r="Q453" s="30">
        <v>20142452.960000001</v>
      </c>
      <c r="R453" s="121" t="s">
        <v>22</v>
      </c>
      <c r="U453" s="48">
        <f t="shared" si="6"/>
        <v>20142452.960000001</v>
      </c>
    </row>
    <row r="454" spans="2:21">
      <c r="B454" s="121" t="s">
        <v>5157</v>
      </c>
      <c r="C454" s="122">
        <v>285</v>
      </c>
      <c r="D454" s="105"/>
      <c r="E454" s="103"/>
      <c r="F454" s="123" t="s">
        <v>119</v>
      </c>
      <c r="G454" s="124">
        <v>3010103000000</v>
      </c>
      <c r="H454" s="125"/>
      <c r="I454" s="123" t="s">
        <v>5161</v>
      </c>
      <c r="K454" s="30">
        <v>23306866.550000001</v>
      </c>
      <c r="L454" s="121" t="s">
        <v>22</v>
      </c>
      <c r="N454" s="30">
        <v>298303.03999999998</v>
      </c>
      <c r="P454" s="30">
        <v>11164981.859999999</v>
      </c>
      <c r="Q454" s="30">
        <v>34173545.369999997</v>
      </c>
      <c r="R454" s="121" t="s">
        <v>22</v>
      </c>
      <c r="U454" s="48">
        <f t="shared" si="6"/>
        <v>34173545.369999997</v>
      </c>
    </row>
    <row r="455" spans="2:21">
      <c r="B455" s="121" t="s">
        <v>5157</v>
      </c>
      <c r="C455" s="122">
        <v>285</v>
      </c>
      <c r="D455" s="105"/>
      <c r="E455" s="103"/>
      <c r="F455" s="123" t="s">
        <v>119</v>
      </c>
      <c r="G455" s="124">
        <v>3010104000000</v>
      </c>
      <c r="H455" s="125"/>
      <c r="I455" s="123" t="s">
        <v>5162</v>
      </c>
      <c r="K455" s="30">
        <v>491133.69</v>
      </c>
      <c r="L455" s="121" t="s">
        <v>22</v>
      </c>
      <c r="N455" s="30">
        <v>412.34</v>
      </c>
      <c r="P455" s="30">
        <v>250263.57</v>
      </c>
      <c r="Q455" s="30">
        <v>740984.92</v>
      </c>
      <c r="R455" s="121" t="s">
        <v>22</v>
      </c>
      <c r="U455" s="48">
        <f t="shared" si="6"/>
        <v>740984.92</v>
      </c>
    </row>
    <row r="456" spans="2:21">
      <c r="B456" s="121" t="s">
        <v>5157</v>
      </c>
      <c r="C456" s="122">
        <v>285</v>
      </c>
      <c r="D456" s="105"/>
      <c r="E456" s="103"/>
      <c r="F456" s="123" t="s">
        <v>119</v>
      </c>
      <c r="G456" s="124">
        <v>3020100000000</v>
      </c>
      <c r="H456" s="125"/>
      <c r="I456" s="123" t="s">
        <v>5151</v>
      </c>
      <c r="K456" s="30">
        <v>-139006180.90000001</v>
      </c>
      <c r="L456" s="121" t="s">
        <v>143</v>
      </c>
      <c r="N456" s="30">
        <v>69892276.480000004</v>
      </c>
      <c r="P456" s="30">
        <v>426698.17</v>
      </c>
      <c r="Q456" s="30">
        <v>-208471759.21000001</v>
      </c>
      <c r="R456" s="121" t="s">
        <v>143</v>
      </c>
      <c r="U456" s="48">
        <f t="shared" si="6"/>
        <v>208471759.21000001</v>
      </c>
    </row>
    <row r="457" spans="2:21">
      <c r="B457" s="121" t="s">
        <v>5157</v>
      </c>
      <c r="C457" s="122">
        <v>285</v>
      </c>
      <c r="D457" s="105"/>
      <c r="E457" s="103"/>
      <c r="F457" s="123" t="s">
        <v>119</v>
      </c>
      <c r="G457" s="124">
        <v>3020200000000</v>
      </c>
      <c r="H457" s="125"/>
      <c r="I457" s="123" t="s">
        <v>5152</v>
      </c>
      <c r="K457" s="30">
        <v>-3351280</v>
      </c>
      <c r="L457" s="121" t="s">
        <v>143</v>
      </c>
      <c r="N457" s="30">
        <v>2441934.02</v>
      </c>
      <c r="P457" s="30">
        <v>202045.53</v>
      </c>
      <c r="Q457" s="30">
        <v>-5591168.4900000002</v>
      </c>
      <c r="R457" s="121" t="s">
        <v>143</v>
      </c>
      <c r="U457" s="48">
        <f t="shared" si="6"/>
        <v>5591168.4900000002</v>
      </c>
    </row>
    <row r="458" spans="2:21">
      <c r="B458" s="121" t="s">
        <v>5157</v>
      </c>
      <c r="C458" s="122">
        <v>268</v>
      </c>
      <c r="D458" s="105"/>
      <c r="E458" s="103"/>
      <c r="F458" s="123" t="s">
        <v>120</v>
      </c>
      <c r="G458" s="124">
        <v>3010101000000</v>
      </c>
      <c r="H458" s="125"/>
      <c r="I458" s="123" t="s">
        <v>5160</v>
      </c>
      <c r="K458" s="30">
        <v>10667059.640000001</v>
      </c>
      <c r="L458" s="121" t="s">
        <v>22</v>
      </c>
      <c r="N458" s="30">
        <v>0</v>
      </c>
      <c r="P458" s="30">
        <v>5265882.82</v>
      </c>
      <c r="Q458" s="30">
        <v>15932942.460000001</v>
      </c>
      <c r="R458" s="121" t="s">
        <v>22</v>
      </c>
      <c r="U458" s="48">
        <f t="shared" si="6"/>
        <v>15932942.460000001</v>
      </c>
    </row>
    <row r="459" spans="2:21">
      <c r="B459" s="121" t="s">
        <v>5157</v>
      </c>
      <c r="C459" s="122">
        <v>268</v>
      </c>
      <c r="D459" s="105"/>
      <c r="E459" s="103"/>
      <c r="F459" s="123" t="s">
        <v>120</v>
      </c>
      <c r="G459" s="124">
        <v>3010103000000</v>
      </c>
      <c r="H459" s="125"/>
      <c r="I459" s="123" t="s">
        <v>5161</v>
      </c>
      <c r="K459" s="30">
        <v>11629106.51</v>
      </c>
      <c r="L459" s="121" t="s">
        <v>22</v>
      </c>
      <c r="N459" s="30">
        <v>0</v>
      </c>
      <c r="P459" s="30">
        <v>5719230.8600000003</v>
      </c>
      <c r="Q459" s="30">
        <v>17348337.370000001</v>
      </c>
      <c r="R459" s="121" t="s">
        <v>22</v>
      </c>
      <c r="U459" s="48">
        <f t="shared" si="6"/>
        <v>17348337.370000001</v>
      </c>
    </row>
    <row r="460" spans="2:21">
      <c r="B460" s="121" t="s">
        <v>5157</v>
      </c>
      <c r="C460" s="122">
        <v>268</v>
      </c>
      <c r="D460" s="105"/>
      <c r="E460" s="103"/>
      <c r="F460" s="123" t="s">
        <v>120</v>
      </c>
      <c r="G460" s="124">
        <v>3010104000000</v>
      </c>
      <c r="H460" s="125"/>
      <c r="I460" s="123" t="s">
        <v>5162</v>
      </c>
      <c r="K460" s="30">
        <v>1105453.1599999999</v>
      </c>
      <c r="L460" s="121" t="s">
        <v>22</v>
      </c>
      <c r="N460" s="30">
        <v>1162.6500000000001</v>
      </c>
      <c r="P460" s="30">
        <v>575271.5</v>
      </c>
      <c r="Q460" s="30">
        <v>1679562.01</v>
      </c>
      <c r="R460" s="121" t="s">
        <v>22</v>
      </c>
      <c r="U460" s="48">
        <f t="shared" si="6"/>
        <v>1679562.01</v>
      </c>
    </row>
    <row r="461" spans="2:21">
      <c r="B461" s="121" t="s">
        <v>5157</v>
      </c>
      <c r="C461" s="122">
        <v>268</v>
      </c>
      <c r="D461" s="105"/>
      <c r="E461" s="103"/>
      <c r="F461" s="123" t="s">
        <v>120</v>
      </c>
      <c r="G461" s="124">
        <v>3010105000000</v>
      </c>
      <c r="H461" s="125"/>
      <c r="I461" s="123" t="s">
        <v>5163</v>
      </c>
      <c r="K461" s="30">
        <v>34.24</v>
      </c>
      <c r="L461" s="121" t="s">
        <v>22</v>
      </c>
      <c r="N461" s="30">
        <v>0</v>
      </c>
      <c r="P461" s="30">
        <v>17.12</v>
      </c>
      <c r="Q461" s="30">
        <v>51.36</v>
      </c>
      <c r="R461" s="121" t="s">
        <v>22</v>
      </c>
      <c r="U461" s="48">
        <f t="shared" si="6"/>
        <v>51.36</v>
      </c>
    </row>
    <row r="462" spans="2:21">
      <c r="B462" s="121" t="s">
        <v>5157</v>
      </c>
      <c r="C462" s="122">
        <v>268</v>
      </c>
      <c r="D462" s="105"/>
      <c r="E462" s="103"/>
      <c r="F462" s="123" t="s">
        <v>120</v>
      </c>
      <c r="G462" s="124">
        <v>3020100000000</v>
      </c>
      <c r="H462" s="125"/>
      <c r="I462" s="123" t="s">
        <v>5151</v>
      </c>
      <c r="K462" s="30">
        <v>-39039603.619999997</v>
      </c>
      <c r="L462" s="121" t="s">
        <v>143</v>
      </c>
      <c r="N462" s="30">
        <v>19401330.050000001</v>
      </c>
      <c r="P462" s="30">
        <v>1422.12</v>
      </c>
      <c r="Q462" s="30">
        <v>-58439511.549999997</v>
      </c>
      <c r="R462" s="121" t="s">
        <v>143</v>
      </c>
      <c r="U462" s="48">
        <f t="shared" ref="U462:U525" si="7">ABS(Q462)</f>
        <v>58439511.549999997</v>
      </c>
    </row>
    <row r="463" spans="2:21">
      <c r="B463" s="121" t="s">
        <v>5157</v>
      </c>
      <c r="C463" s="122">
        <v>268</v>
      </c>
      <c r="D463" s="105"/>
      <c r="E463" s="103"/>
      <c r="F463" s="123" t="s">
        <v>120</v>
      </c>
      <c r="G463" s="124">
        <v>3020200000000</v>
      </c>
      <c r="H463" s="125"/>
      <c r="I463" s="123" t="s">
        <v>5152</v>
      </c>
      <c r="K463" s="30">
        <v>-392505.65</v>
      </c>
      <c r="L463" s="121" t="s">
        <v>143</v>
      </c>
      <c r="N463" s="30">
        <v>512474.04</v>
      </c>
      <c r="P463" s="30">
        <v>216293.27</v>
      </c>
      <c r="Q463" s="30">
        <v>-688686.42</v>
      </c>
      <c r="R463" s="121" t="s">
        <v>143</v>
      </c>
      <c r="U463" s="48">
        <f t="shared" si="7"/>
        <v>688686.42</v>
      </c>
    </row>
    <row r="464" spans="2:21">
      <c r="B464" s="121" t="s">
        <v>5157</v>
      </c>
      <c r="C464" s="122">
        <v>2231</v>
      </c>
      <c r="D464" s="105"/>
      <c r="E464" s="103"/>
      <c r="F464" s="123" t="s">
        <v>121</v>
      </c>
      <c r="G464" s="124">
        <v>3010101000000</v>
      </c>
      <c r="H464" s="125"/>
      <c r="I464" s="123" t="s">
        <v>5160</v>
      </c>
      <c r="K464" s="30">
        <v>11487253.029999999</v>
      </c>
      <c r="L464" s="121" t="s">
        <v>22</v>
      </c>
      <c r="N464" s="30">
        <v>232571.71</v>
      </c>
      <c r="P464" s="30">
        <v>5904918.0199999996</v>
      </c>
      <c r="Q464" s="30">
        <v>17159599.34</v>
      </c>
      <c r="R464" s="121" t="s">
        <v>22</v>
      </c>
      <c r="U464" s="48">
        <f t="shared" si="7"/>
        <v>17159599.34</v>
      </c>
    </row>
    <row r="465" spans="2:21">
      <c r="B465" s="121" t="s">
        <v>5157</v>
      </c>
      <c r="C465" s="122">
        <v>2231</v>
      </c>
      <c r="D465" s="105"/>
      <c r="E465" s="103"/>
      <c r="F465" s="123" t="s">
        <v>121</v>
      </c>
      <c r="G465" s="124">
        <v>3010103000000</v>
      </c>
      <c r="H465" s="125"/>
      <c r="I465" s="123" t="s">
        <v>5161</v>
      </c>
      <c r="K465" s="30">
        <v>12411171.84</v>
      </c>
      <c r="L465" s="121" t="s">
        <v>22</v>
      </c>
      <c r="N465" s="30">
        <v>61614.65</v>
      </c>
      <c r="P465" s="30">
        <v>6199653.8099999996</v>
      </c>
      <c r="Q465" s="30">
        <v>18549211</v>
      </c>
      <c r="R465" s="121" t="s">
        <v>22</v>
      </c>
      <c r="U465" s="48">
        <f t="shared" si="7"/>
        <v>18549211</v>
      </c>
    </row>
    <row r="466" spans="2:21">
      <c r="B466" s="121" t="s">
        <v>5157</v>
      </c>
      <c r="C466" s="122">
        <v>2231</v>
      </c>
      <c r="D466" s="105"/>
      <c r="E466" s="103"/>
      <c r="F466" s="123" t="s">
        <v>121</v>
      </c>
      <c r="G466" s="124">
        <v>3010104000000</v>
      </c>
      <c r="H466" s="125"/>
      <c r="I466" s="123" t="s">
        <v>5162</v>
      </c>
      <c r="K466" s="30">
        <v>86994.47</v>
      </c>
      <c r="L466" s="121" t="s">
        <v>22</v>
      </c>
      <c r="N466" s="30">
        <v>10919.22</v>
      </c>
      <c r="P466" s="30">
        <v>86389.36</v>
      </c>
      <c r="Q466" s="30">
        <v>162464.60999999999</v>
      </c>
      <c r="R466" s="121" t="s">
        <v>22</v>
      </c>
      <c r="U466" s="48">
        <f t="shared" si="7"/>
        <v>162464.60999999999</v>
      </c>
    </row>
    <row r="467" spans="2:21">
      <c r="B467" s="121" t="s">
        <v>5157</v>
      </c>
      <c r="C467" s="122">
        <v>2231</v>
      </c>
      <c r="D467" s="105"/>
      <c r="E467" s="103"/>
      <c r="F467" s="123" t="s">
        <v>121</v>
      </c>
      <c r="G467" s="124">
        <v>3020100000000</v>
      </c>
      <c r="H467" s="125"/>
      <c r="I467" s="123" t="s">
        <v>5151</v>
      </c>
      <c r="K467" s="30">
        <v>-33621672.899999999</v>
      </c>
      <c r="L467" s="121" t="s">
        <v>143</v>
      </c>
      <c r="N467" s="30">
        <v>16786094.25</v>
      </c>
      <c r="P467" s="30">
        <v>253.99</v>
      </c>
      <c r="Q467" s="30">
        <v>-50407513.159999996</v>
      </c>
      <c r="R467" s="121" t="s">
        <v>143</v>
      </c>
      <c r="U467" s="48">
        <f t="shared" si="7"/>
        <v>50407513.159999996</v>
      </c>
    </row>
    <row r="468" spans="2:21">
      <c r="B468" s="121" t="s">
        <v>5157</v>
      </c>
      <c r="C468" s="122">
        <v>2231</v>
      </c>
      <c r="D468" s="105"/>
      <c r="E468" s="103"/>
      <c r="F468" s="123" t="s">
        <v>121</v>
      </c>
      <c r="G468" s="124">
        <v>3020200000000</v>
      </c>
      <c r="H468" s="125"/>
      <c r="I468" s="123" t="s">
        <v>5152</v>
      </c>
      <c r="K468" s="30">
        <v>-1692072.93</v>
      </c>
      <c r="L468" s="121" t="s">
        <v>143</v>
      </c>
      <c r="N468" s="30">
        <v>120109.68</v>
      </c>
      <c r="P468" s="30">
        <v>0</v>
      </c>
      <c r="Q468" s="30">
        <v>-1812182.61</v>
      </c>
      <c r="R468" s="121" t="s">
        <v>143</v>
      </c>
      <c r="U468" s="48">
        <f t="shared" si="7"/>
        <v>1812182.61</v>
      </c>
    </row>
    <row r="469" spans="2:21">
      <c r="B469" s="121" t="s">
        <v>5157</v>
      </c>
      <c r="C469" s="122">
        <v>1537</v>
      </c>
      <c r="D469" s="105"/>
      <c r="E469" s="103"/>
      <c r="F469" s="123" t="s">
        <v>122</v>
      </c>
      <c r="G469" s="124">
        <v>3010101000000</v>
      </c>
      <c r="H469" s="125"/>
      <c r="I469" s="123" t="s">
        <v>5160</v>
      </c>
      <c r="K469" s="30">
        <v>4888808.1100000003</v>
      </c>
      <c r="L469" s="121" t="s">
        <v>22</v>
      </c>
      <c r="N469" s="30">
        <v>0</v>
      </c>
      <c r="P469" s="30">
        <v>2506155.77</v>
      </c>
      <c r="Q469" s="30">
        <v>7394963.8799999999</v>
      </c>
      <c r="R469" s="121" t="s">
        <v>22</v>
      </c>
      <c r="U469" s="48">
        <f t="shared" si="7"/>
        <v>7394963.8799999999</v>
      </c>
    </row>
    <row r="470" spans="2:21">
      <c r="B470" s="121" t="s">
        <v>5157</v>
      </c>
      <c r="C470" s="122">
        <v>1537</v>
      </c>
      <c r="D470" s="105"/>
      <c r="E470" s="103"/>
      <c r="F470" s="123" t="s">
        <v>122</v>
      </c>
      <c r="G470" s="124">
        <v>3010103000000</v>
      </c>
      <c r="H470" s="125"/>
      <c r="I470" s="123" t="s">
        <v>5161</v>
      </c>
      <c r="K470" s="30">
        <v>3356854.71</v>
      </c>
      <c r="L470" s="121" t="s">
        <v>22</v>
      </c>
      <c r="N470" s="30">
        <v>0</v>
      </c>
      <c r="P470" s="30">
        <v>1743112.94</v>
      </c>
      <c r="Q470" s="30">
        <v>5099967.6500000004</v>
      </c>
      <c r="R470" s="121" t="s">
        <v>22</v>
      </c>
      <c r="U470" s="48">
        <f t="shared" si="7"/>
        <v>5099967.6500000004</v>
      </c>
    </row>
    <row r="471" spans="2:21">
      <c r="B471" s="121" t="s">
        <v>5157</v>
      </c>
      <c r="C471" s="122">
        <v>1537</v>
      </c>
      <c r="D471" s="105"/>
      <c r="E471" s="103"/>
      <c r="F471" s="123" t="s">
        <v>122</v>
      </c>
      <c r="G471" s="124">
        <v>3010104000000</v>
      </c>
      <c r="H471" s="125"/>
      <c r="I471" s="123" t="s">
        <v>5162</v>
      </c>
      <c r="K471" s="30">
        <v>174077.37</v>
      </c>
      <c r="L471" s="121" t="s">
        <v>22</v>
      </c>
      <c r="N471" s="30">
        <v>0</v>
      </c>
      <c r="P471" s="30">
        <v>90530.89</v>
      </c>
      <c r="Q471" s="30">
        <v>264608.26</v>
      </c>
      <c r="R471" s="121" t="s">
        <v>22</v>
      </c>
      <c r="U471" s="48">
        <f t="shared" si="7"/>
        <v>264608.26</v>
      </c>
    </row>
    <row r="472" spans="2:21">
      <c r="B472" s="121" t="s">
        <v>5157</v>
      </c>
      <c r="C472" s="122">
        <v>1537</v>
      </c>
      <c r="D472" s="105"/>
      <c r="E472" s="103"/>
      <c r="F472" s="123" t="s">
        <v>122</v>
      </c>
      <c r="G472" s="124">
        <v>3010105000000</v>
      </c>
      <c r="H472" s="125"/>
      <c r="I472" s="123" t="s">
        <v>5163</v>
      </c>
      <c r="K472" s="30">
        <v>32315.67</v>
      </c>
      <c r="L472" s="121" t="s">
        <v>22</v>
      </c>
      <c r="N472" s="30">
        <v>0</v>
      </c>
      <c r="P472" s="30">
        <v>17399</v>
      </c>
      <c r="Q472" s="30">
        <v>49714.67</v>
      </c>
      <c r="R472" s="121" t="s">
        <v>22</v>
      </c>
      <c r="U472" s="48">
        <f t="shared" si="7"/>
        <v>49714.67</v>
      </c>
    </row>
    <row r="473" spans="2:21">
      <c r="B473" s="121" t="s">
        <v>5157</v>
      </c>
      <c r="C473" s="122">
        <v>1537</v>
      </c>
      <c r="D473" s="105"/>
      <c r="E473" s="103"/>
      <c r="F473" s="123" t="s">
        <v>122</v>
      </c>
      <c r="G473" s="124">
        <v>3020100000000</v>
      </c>
      <c r="H473" s="125"/>
      <c r="I473" s="123" t="s">
        <v>5151</v>
      </c>
      <c r="K473" s="30">
        <v>-10338214.109999999</v>
      </c>
      <c r="L473" s="121" t="s">
        <v>143</v>
      </c>
      <c r="N473" s="30">
        <v>4916695.46</v>
      </c>
      <c r="P473" s="30">
        <v>0</v>
      </c>
      <c r="Q473" s="30">
        <v>-15254909.57</v>
      </c>
      <c r="R473" s="121" t="s">
        <v>143</v>
      </c>
      <c r="U473" s="48">
        <f t="shared" si="7"/>
        <v>15254909.57</v>
      </c>
    </row>
    <row r="474" spans="2:21">
      <c r="B474" s="121" t="s">
        <v>5157</v>
      </c>
      <c r="C474" s="122">
        <v>1537</v>
      </c>
      <c r="D474" s="105"/>
      <c r="E474" s="103"/>
      <c r="F474" s="123" t="s">
        <v>122</v>
      </c>
      <c r="G474" s="124">
        <v>3020200000000</v>
      </c>
      <c r="H474" s="125"/>
      <c r="I474" s="123" t="s">
        <v>5152</v>
      </c>
      <c r="K474" s="30">
        <v>-137873.39000000001</v>
      </c>
      <c r="L474" s="121" t="s">
        <v>143</v>
      </c>
      <c r="N474" s="30">
        <v>60146.83</v>
      </c>
      <c r="P474" s="30">
        <v>0</v>
      </c>
      <c r="Q474" s="30">
        <v>-198020.22</v>
      </c>
      <c r="R474" s="121" t="s">
        <v>143</v>
      </c>
      <c r="U474" s="48">
        <f t="shared" si="7"/>
        <v>198020.22</v>
      </c>
    </row>
    <row r="475" spans="2:21">
      <c r="B475" s="121" t="s">
        <v>5157</v>
      </c>
      <c r="C475" s="122">
        <v>2841</v>
      </c>
      <c r="D475" s="105"/>
      <c r="E475" s="103"/>
      <c r="F475" s="123" t="s">
        <v>123</v>
      </c>
      <c r="G475" s="124">
        <v>3010101000000</v>
      </c>
      <c r="H475" s="125"/>
      <c r="I475" s="123" t="s">
        <v>5160</v>
      </c>
      <c r="K475" s="30">
        <v>3869608.53</v>
      </c>
      <c r="L475" s="121" t="s">
        <v>22</v>
      </c>
      <c r="N475" s="30">
        <v>1292.52</v>
      </c>
      <c r="P475" s="30">
        <v>1987555.5</v>
      </c>
      <c r="Q475" s="30">
        <v>5855871.5099999998</v>
      </c>
      <c r="R475" s="121" t="s">
        <v>22</v>
      </c>
      <c r="U475" s="48">
        <f t="shared" si="7"/>
        <v>5855871.5099999998</v>
      </c>
    </row>
    <row r="476" spans="2:21">
      <c r="B476" s="121" t="s">
        <v>5157</v>
      </c>
      <c r="C476" s="122">
        <v>2841</v>
      </c>
      <c r="D476" s="105"/>
      <c r="E476" s="103"/>
      <c r="F476" s="123" t="s">
        <v>123</v>
      </c>
      <c r="G476" s="124">
        <v>3010103000000</v>
      </c>
      <c r="H476" s="125"/>
      <c r="I476" s="123" t="s">
        <v>5161</v>
      </c>
      <c r="K476" s="30">
        <v>7023431.8899999997</v>
      </c>
      <c r="L476" s="121" t="s">
        <v>22</v>
      </c>
      <c r="N476" s="30">
        <v>0</v>
      </c>
      <c r="P476" s="30">
        <v>3549763.33</v>
      </c>
      <c r="Q476" s="30">
        <v>10573195.220000001</v>
      </c>
      <c r="R476" s="121" t="s">
        <v>22</v>
      </c>
      <c r="U476" s="48">
        <f t="shared" si="7"/>
        <v>10573195.220000001</v>
      </c>
    </row>
    <row r="477" spans="2:21">
      <c r="B477" s="121" t="s">
        <v>5157</v>
      </c>
      <c r="C477" s="122">
        <v>2841</v>
      </c>
      <c r="D477" s="105"/>
      <c r="E477" s="103"/>
      <c r="F477" s="123" t="s">
        <v>123</v>
      </c>
      <c r="G477" s="124">
        <v>3010104000000</v>
      </c>
      <c r="H477" s="125"/>
      <c r="I477" s="123" t="s">
        <v>5162</v>
      </c>
      <c r="K477" s="30">
        <v>474048.67</v>
      </c>
      <c r="L477" s="121" t="s">
        <v>22</v>
      </c>
      <c r="N477" s="30">
        <v>0</v>
      </c>
      <c r="P477" s="30">
        <v>178236.2</v>
      </c>
      <c r="Q477" s="30">
        <v>652284.87</v>
      </c>
      <c r="R477" s="121" t="s">
        <v>22</v>
      </c>
      <c r="U477" s="48">
        <f t="shared" si="7"/>
        <v>652284.87</v>
      </c>
    </row>
    <row r="478" spans="2:21">
      <c r="B478" s="121" t="s">
        <v>5157</v>
      </c>
      <c r="C478" s="122">
        <v>2841</v>
      </c>
      <c r="D478" s="105"/>
      <c r="E478" s="103"/>
      <c r="F478" s="123" t="s">
        <v>123</v>
      </c>
      <c r="G478" s="124">
        <v>3020100000000</v>
      </c>
      <c r="H478" s="125"/>
      <c r="I478" s="123" t="s">
        <v>5151</v>
      </c>
      <c r="K478" s="30">
        <v>-11328386.34</v>
      </c>
      <c r="L478" s="121" t="s">
        <v>143</v>
      </c>
      <c r="N478" s="30">
        <v>5712951.6699999999</v>
      </c>
      <c r="P478" s="30">
        <v>6541.69</v>
      </c>
      <c r="Q478" s="30">
        <v>-17034796.32</v>
      </c>
      <c r="R478" s="121" t="s">
        <v>143</v>
      </c>
      <c r="U478" s="48">
        <f t="shared" si="7"/>
        <v>17034796.32</v>
      </c>
    </row>
    <row r="479" spans="2:21">
      <c r="B479" s="121" t="s">
        <v>5157</v>
      </c>
      <c r="C479" s="122">
        <v>2561</v>
      </c>
      <c r="D479" s="105"/>
      <c r="E479" s="103"/>
      <c r="F479" s="123" t="s">
        <v>124</v>
      </c>
      <c r="G479" s="124">
        <v>3010101000000</v>
      </c>
      <c r="H479" s="125"/>
      <c r="I479" s="123" t="s">
        <v>5160</v>
      </c>
      <c r="K479" s="30">
        <v>7718919.4299999997</v>
      </c>
      <c r="L479" s="121" t="s">
        <v>22</v>
      </c>
      <c r="N479" s="30">
        <v>975297.68</v>
      </c>
      <c r="P479" s="30">
        <v>4820179.99</v>
      </c>
      <c r="Q479" s="30">
        <v>11563801.74</v>
      </c>
      <c r="R479" s="121" t="s">
        <v>22</v>
      </c>
      <c r="U479" s="48">
        <f t="shared" si="7"/>
        <v>11563801.74</v>
      </c>
    </row>
    <row r="480" spans="2:21">
      <c r="B480" s="121" t="s">
        <v>5157</v>
      </c>
      <c r="C480" s="122">
        <v>2561</v>
      </c>
      <c r="D480" s="105"/>
      <c r="E480" s="103"/>
      <c r="F480" s="123" t="s">
        <v>124</v>
      </c>
      <c r="G480" s="124">
        <v>3010103000000</v>
      </c>
      <c r="H480" s="125"/>
      <c r="I480" s="123" t="s">
        <v>5161</v>
      </c>
      <c r="K480" s="30">
        <v>8094797.2000000002</v>
      </c>
      <c r="L480" s="121" t="s">
        <v>22</v>
      </c>
      <c r="N480" s="30">
        <v>0</v>
      </c>
      <c r="P480" s="30">
        <v>4028851.72</v>
      </c>
      <c r="Q480" s="30">
        <v>12123648.92</v>
      </c>
      <c r="R480" s="121" t="s">
        <v>22</v>
      </c>
      <c r="U480" s="48">
        <f t="shared" si="7"/>
        <v>12123648.92</v>
      </c>
    </row>
    <row r="481" spans="2:21">
      <c r="B481" s="121" t="s">
        <v>5157</v>
      </c>
      <c r="C481" s="122">
        <v>2561</v>
      </c>
      <c r="D481" s="105"/>
      <c r="E481" s="103"/>
      <c r="F481" s="123" t="s">
        <v>124</v>
      </c>
      <c r="G481" s="124">
        <v>3010104000000</v>
      </c>
      <c r="H481" s="125"/>
      <c r="I481" s="123" t="s">
        <v>5162</v>
      </c>
      <c r="K481" s="30">
        <v>842791.69</v>
      </c>
      <c r="L481" s="121" t="s">
        <v>22</v>
      </c>
      <c r="N481" s="30">
        <v>579.07000000000005</v>
      </c>
      <c r="P481" s="30">
        <v>398789.1</v>
      </c>
      <c r="Q481" s="30">
        <v>1241001.72</v>
      </c>
      <c r="R481" s="121" t="s">
        <v>22</v>
      </c>
      <c r="U481" s="48">
        <f t="shared" si="7"/>
        <v>1241001.72</v>
      </c>
    </row>
    <row r="482" spans="2:21">
      <c r="B482" s="121" t="s">
        <v>5157</v>
      </c>
      <c r="C482" s="122">
        <v>2561</v>
      </c>
      <c r="D482" s="105"/>
      <c r="E482" s="103"/>
      <c r="F482" s="123" t="s">
        <v>124</v>
      </c>
      <c r="G482" s="124">
        <v>3020100000000</v>
      </c>
      <c r="H482" s="125"/>
      <c r="I482" s="123" t="s">
        <v>5151</v>
      </c>
      <c r="K482" s="30">
        <v>-35309992.079999998</v>
      </c>
      <c r="L482" s="121" t="s">
        <v>143</v>
      </c>
      <c r="N482" s="30">
        <v>16338272.359999999</v>
      </c>
      <c r="P482" s="30">
        <v>0</v>
      </c>
      <c r="Q482" s="30">
        <v>-51648264.439999998</v>
      </c>
      <c r="R482" s="121" t="s">
        <v>143</v>
      </c>
      <c r="U482" s="48">
        <f t="shared" si="7"/>
        <v>51648264.439999998</v>
      </c>
    </row>
    <row r="483" spans="2:21">
      <c r="B483" s="121" t="s">
        <v>5157</v>
      </c>
      <c r="C483" s="122">
        <v>2561</v>
      </c>
      <c r="D483" s="105"/>
      <c r="E483" s="103"/>
      <c r="F483" s="123" t="s">
        <v>124</v>
      </c>
      <c r="G483" s="124">
        <v>3020200000000</v>
      </c>
      <c r="H483" s="125"/>
      <c r="I483" s="123" t="s">
        <v>5152</v>
      </c>
      <c r="K483" s="30">
        <v>-991592.35</v>
      </c>
      <c r="L483" s="121" t="s">
        <v>143</v>
      </c>
      <c r="N483" s="30">
        <v>221513.62</v>
      </c>
      <c r="P483" s="30">
        <v>0</v>
      </c>
      <c r="Q483" s="30">
        <v>-1213105.97</v>
      </c>
      <c r="R483" s="121" t="s">
        <v>143</v>
      </c>
      <c r="U483" s="48">
        <f t="shared" si="7"/>
        <v>1213105.97</v>
      </c>
    </row>
    <row r="484" spans="2:21">
      <c r="B484" s="121" t="s">
        <v>5157</v>
      </c>
      <c r="C484" s="122">
        <v>4724</v>
      </c>
      <c r="D484" s="105"/>
      <c r="E484" s="103"/>
      <c r="F484" s="123" t="s">
        <v>125</v>
      </c>
      <c r="G484" s="124">
        <v>3010101000000</v>
      </c>
      <c r="H484" s="125"/>
      <c r="I484" s="123" t="s">
        <v>5160</v>
      </c>
      <c r="K484" s="30">
        <v>106384220.77</v>
      </c>
      <c r="L484" s="121" t="s">
        <v>22</v>
      </c>
      <c r="N484" s="30">
        <v>62784.63</v>
      </c>
      <c r="P484" s="30">
        <v>54230145.700000003</v>
      </c>
      <c r="Q484" s="30">
        <v>160551581.84</v>
      </c>
      <c r="R484" s="121" t="s">
        <v>22</v>
      </c>
      <c r="U484" s="48">
        <f t="shared" si="7"/>
        <v>160551581.84</v>
      </c>
    </row>
    <row r="485" spans="2:21">
      <c r="B485" s="121" t="s">
        <v>5157</v>
      </c>
      <c r="C485" s="122">
        <v>4724</v>
      </c>
      <c r="D485" s="105"/>
      <c r="E485" s="103"/>
      <c r="F485" s="123" t="s">
        <v>125</v>
      </c>
      <c r="G485" s="124">
        <v>3010103000000</v>
      </c>
      <c r="H485" s="125"/>
      <c r="I485" s="123" t="s">
        <v>5161</v>
      </c>
      <c r="K485" s="30">
        <v>116519705.27</v>
      </c>
      <c r="L485" s="121" t="s">
        <v>22</v>
      </c>
      <c r="N485" s="30">
        <v>293841.89</v>
      </c>
      <c r="P485" s="30">
        <v>59535671.200000003</v>
      </c>
      <c r="Q485" s="30">
        <v>175761534.58000001</v>
      </c>
      <c r="R485" s="121" t="s">
        <v>22</v>
      </c>
      <c r="U485" s="48">
        <f t="shared" si="7"/>
        <v>175761534.58000001</v>
      </c>
    </row>
    <row r="486" spans="2:21">
      <c r="B486" s="121" t="s">
        <v>5157</v>
      </c>
      <c r="C486" s="122">
        <v>4724</v>
      </c>
      <c r="D486" s="105"/>
      <c r="E486" s="103"/>
      <c r="F486" s="123" t="s">
        <v>125</v>
      </c>
      <c r="G486" s="124">
        <v>3010104000000</v>
      </c>
      <c r="H486" s="125"/>
      <c r="I486" s="123" t="s">
        <v>5162</v>
      </c>
      <c r="K486" s="30">
        <v>415692.23</v>
      </c>
      <c r="L486" s="121" t="s">
        <v>22</v>
      </c>
      <c r="N486" s="30">
        <v>0</v>
      </c>
      <c r="P486" s="30">
        <v>293820.96999999997</v>
      </c>
      <c r="Q486" s="30">
        <v>709513.2</v>
      </c>
      <c r="R486" s="121" t="s">
        <v>22</v>
      </c>
      <c r="U486" s="48">
        <f t="shared" si="7"/>
        <v>709513.2</v>
      </c>
    </row>
    <row r="487" spans="2:21">
      <c r="B487" s="121" t="s">
        <v>5157</v>
      </c>
      <c r="C487" s="122">
        <v>4724</v>
      </c>
      <c r="D487" s="105"/>
      <c r="E487" s="103"/>
      <c r="F487" s="123" t="s">
        <v>125</v>
      </c>
      <c r="G487" s="124">
        <v>3020100000000</v>
      </c>
      <c r="H487" s="125"/>
      <c r="I487" s="123" t="s">
        <v>5151</v>
      </c>
      <c r="K487" s="30">
        <v>-2215405.1</v>
      </c>
      <c r="L487" s="121" t="s">
        <v>143</v>
      </c>
      <c r="N487" s="30">
        <v>1040366.9</v>
      </c>
      <c r="P487" s="30">
        <v>1014.64</v>
      </c>
      <c r="Q487" s="30">
        <v>-3254757.36</v>
      </c>
      <c r="R487" s="121" t="s">
        <v>143</v>
      </c>
      <c r="U487" s="48">
        <f t="shared" si="7"/>
        <v>3254757.36</v>
      </c>
    </row>
    <row r="488" spans="2:21">
      <c r="B488" s="121" t="s">
        <v>5157</v>
      </c>
      <c r="C488" s="122">
        <v>4724</v>
      </c>
      <c r="D488" s="105"/>
      <c r="E488" s="103"/>
      <c r="F488" s="123" t="s">
        <v>125</v>
      </c>
      <c r="G488" s="124">
        <v>3020200000000</v>
      </c>
      <c r="H488" s="125"/>
      <c r="I488" s="123" t="s">
        <v>5152</v>
      </c>
      <c r="K488" s="30">
        <v>-1233836.8500000001</v>
      </c>
      <c r="L488" s="121" t="s">
        <v>143</v>
      </c>
      <c r="N488" s="30">
        <v>7818490.1900000004</v>
      </c>
      <c r="P488" s="30">
        <v>0</v>
      </c>
      <c r="Q488" s="30">
        <v>-9052327.0399999991</v>
      </c>
      <c r="R488" s="121" t="s">
        <v>143</v>
      </c>
      <c r="U488" s="48">
        <f t="shared" si="7"/>
        <v>9052327.0399999991</v>
      </c>
    </row>
    <row r="489" spans="2:21">
      <c r="B489" s="121" t="s">
        <v>5157</v>
      </c>
      <c r="C489" s="122">
        <v>4741</v>
      </c>
      <c r="D489" s="105"/>
      <c r="E489" s="103"/>
      <c r="F489" s="123" t="s">
        <v>126</v>
      </c>
      <c r="G489" s="124">
        <v>3010101000000</v>
      </c>
      <c r="H489" s="125"/>
      <c r="I489" s="123" t="s">
        <v>5160</v>
      </c>
      <c r="K489" s="30">
        <v>47870632.909999996</v>
      </c>
      <c r="L489" s="121" t="s">
        <v>22</v>
      </c>
      <c r="N489" s="30">
        <v>0.01</v>
      </c>
      <c r="P489" s="30">
        <v>24907140.98</v>
      </c>
      <c r="Q489" s="30">
        <v>72777773.879999995</v>
      </c>
      <c r="R489" s="121" t="s">
        <v>22</v>
      </c>
      <c r="U489" s="48">
        <f t="shared" si="7"/>
        <v>72777773.879999995</v>
      </c>
    </row>
    <row r="490" spans="2:21">
      <c r="B490" s="121" t="s">
        <v>5157</v>
      </c>
      <c r="C490" s="122">
        <v>4741</v>
      </c>
      <c r="D490" s="105"/>
      <c r="E490" s="103"/>
      <c r="F490" s="123" t="s">
        <v>126</v>
      </c>
      <c r="G490" s="124">
        <v>3010103000000</v>
      </c>
      <c r="H490" s="125"/>
      <c r="I490" s="123" t="s">
        <v>5161</v>
      </c>
      <c r="K490" s="30">
        <v>51006055.560000002</v>
      </c>
      <c r="L490" s="121" t="s">
        <v>22</v>
      </c>
      <c r="N490" s="30">
        <v>0.01</v>
      </c>
      <c r="P490" s="30">
        <v>26497220.699999999</v>
      </c>
      <c r="Q490" s="30">
        <v>77503276.25</v>
      </c>
      <c r="R490" s="121" t="s">
        <v>22</v>
      </c>
      <c r="U490" s="48">
        <f t="shared" si="7"/>
        <v>77503276.25</v>
      </c>
    </row>
    <row r="491" spans="2:21">
      <c r="B491" s="121" t="s">
        <v>5157</v>
      </c>
      <c r="C491" s="122">
        <v>4741</v>
      </c>
      <c r="D491" s="105"/>
      <c r="E491" s="103"/>
      <c r="F491" s="123" t="s">
        <v>126</v>
      </c>
      <c r="G491" s="124">
        <v>3010104000000</v>
      </c>
      <c r="H491" s="125"/>
      <c r="I491" s="123" t="s">
        <v>5162</v>
      </c>
      <c r="K491" s="30">
        <v>44150.78</v>
      </c>
      <c r="L491" s="121" t="s">
        <v>22</v>
      </c>
      <c r="N491" s="30">
        <v>0</v>
      </c>
      <c r="P491" s="30">
        <v>21029.45</v>
      </c>
      <c r="Q491" s="30">
        <v>65180.23</v>
      </c>
      <c r="R491" s="121" t="s">
        <v>22</v>
      </c>
      <c r="U491" s="48">
        <f t="shared" si="7"/>
        <v>65180.23</v>
      </c>
    </row>
    <row r="492" spans="2:21">
      <c r="B492" s="121" t="s">
        <v>5157</v>
      </c>
      <c r="C492" s="122">
        <v>4741</v>
      </c>
      <c r="D492" s="105"/>
      <c r="E492" s="103"/>
      <c r="F492" s="123" t="s">
        <v>126</v>
      </c>
      <c r="G492" s="124">
        <v>3010105000000</v>
      </c>
      <c r="H492" s="125"/>
      <c r="I492" s="123" t="s">
        <v>5163</v>
      </c>
      <c r="K492" s="30">
        <v>6401.47</v>
      </c>
      <c r="L492" s="121" t="s">
        <v>22</v>
      </c>
      <c r="N492" s="30">
        <v>0</v>
      </c>
      <c r="P492" s="30">
        <v>3655.41</v>
      </c>
      <c r="Q492" s="30">
        <v>10056.879999999999</v>
      </c>
      <c r="R492" s="121" t="s">
        <v>22</v>
      </c>
      <c r="U492" s="48">
        <f t="shared" si="7"/>
        <v>10056.879999999999</v>
      </c>
    </row>
    <row r="493" spans="2:21">
      <c r="B493" s="121" t="s">
        <v>5157</v>
      </c>
      <c r="C493" s="122">
        <v>4741</v>
      </c>
      <c r="D493" s="105"/>
      <c r="E493" s="103"/>
      <c r="F493" s="123" t="s">
        <v>126</v>
      </c>
      <c r="G493" s="124">
        <v>3020100000000</v>
      </c>
      <c r="H493" s="125"/>
      <c r="I493" s="123" t="s">
        <v>5151</v>
      </c>
      <c r="K493" s="30">
        <v>-23452.3</v>
      </c>
      <c r="L493" s="121" t="s">
        <v>143</v>
      </c>
      <c r="N493" s="30">
        <v>11726.15</v>
      </c>
      <c r="P493" s="30">
        <v>0</v>
      </c>
      <c r="Q493" s="30">
        <v>-35178.449999999997</v>
      </c>
      <c r="R493" s="121" t="s">
        <v>143</v>
      </c>
      <c r="U493" s="48">
        <f t="shared" si="7"/>
        <v>35178.449999999997</v>
      </c>
    </row>
    <row r="494" spans="2:21">
      <c r="B494" s="121" t="s">
        <v>5157</v>
      </c>
      <c r="C494" s="122">
        <v>4741</v>
      </c>
      <c r="D494" s="105"/>
      <c r="E494" s="103"/>
      <c r="F494" s="123" t="s">
        <v>126</v>
      </c>
      <c r="G494" s="124">
        <v>3020200000000</v>
      </c>
      <c r="H494" s="125"/>
      <c r="I494" s="123" t="s">
        <v>5152</v>
      </c>
      <c r="K494" s="30">
        <v>-29874.86</v>
      </c>
      <c r="L494" s="121" t="s">
        <v>143</v>
      </c>
      <c r="N494" s="30">
        <v>82843.899999999994</v>
      </c>
      <c r="P494" s="30">
        <v>0</v>
      </c>
      <c r="Q494" s="30">
        <v>-112718.76</v>
      </c>
      <c r="R494" s="121" t="s">
        <v>143</v>
      </c>
      <c r="U494" s="48">
        <f t="shared" si="7"/>
        <v>112718.76</v>
      </c>
    </row>
    <row r="495" spans="2:21">
      <c r="B495" s="121" t="s">
        <v>5157</v>
      </c>
      <c r="C495" s="122">
        <v>2912</v>
      </c>
      <c r="D495" s="105"/>
      <c r="E495" s="103"/>
      <c r="F495" s="123" t="s">
        <v>127</v>
      </c>
      <c r="G495" s="124">
        <v>3010101000000</v>
      </c>
      <c r="H495" s="125"/>
      <c r="I495" s="123" t="s">
        <v>5160</v>
      </c>
      <c r="K495" s="30">
        <v>5578181.1200000001</v>
      </c>
      <c r="L495" s="121" t="s">
        <v>22</v>
      </c>
      <c r="N495" s="30">
        <v>903.44</v>
      </c>
      <c r="P495" s="30">
        <v>2792286.75</v>
      </c>
      <c r="Q495" s="30">
        <v>8369564.4299999997</v>
      </c>
      <c r="R495" s="121" t="s">
        <v>22</v>
      </c>
      <c r="U495" s="48">
        <f t="shared" si="7"/>
        <v>8369564.4299999997</v>
      </c>
    </row>
    <row r="496" spans="2:21">
      <c r="B496" s="121" t="s">
        <v>5157</v>
      </c>
      <c r="C496" s="122">
        <v>2912</v>
      </c>
      <c r="D496" s="105"/>
      <c r="E496" s="103"/>
      <c r="F496" s="123" t="s">
        <v>127</v>
      </c>
      <c r="G496" s="124">
        <v>3010103000000</v>
      </c>
      <c r="H496" s="125"/>
      <c r="I496" s="123" t="s">
        <v>5161</v>
      </c>
      <c r="K496" s="30">
        <v>7976072.71</v>
      </c>
      <c r="L496" s="121" t="s">
        <v>22</v>
      </c>
      <c r="N496" s="30">
        <v>0.35</v>
      </c>
      <c r="P496" s="30">
        <v>4411035.51</v>
      </c>
      <c r="Q496" s="30">
        <v>12387107.869999999</v>
      </c>
      <c r="R496" s="121" t="s">
        <v>22</v>
      </c>
      <c r="U496" s="48">
        <f t="shared" si="7"/>
        <v>12387107.869999999</v>
      </c>
    </row>
    <row r="497" spans="2:21">
      <c r="B497" s="121" t="s">
        <v>5157</v>
      </c>
      <c r="C497" s="122">
        <v>2912</v>
      </c>
      <c r="D497" s="105"/>
      <c r="E497" s="103"/>
      <c r="F497" s="123" t="s">
        <v>127</v>
      </c>
      <c r="G497" s="124">
        <v>3010104000000</v>
      </c>
      <c r="H497" s="125"/>
      <c r="I497" s="123" t="s">
        <v>5162</v>
      </c>
      <c r="K497" s="30">
        <v>898493.07</v>
      </c>
      <c r="L497" s="121" t="s">
        <v>22</v>
      </c>
      <c r="N497" s="30">
        <v>0</v>
      </c>
      <c r="P497" s="30">
        <v>474834.56</v>
      </c>
      <c r="Q497" s="30">
        <v>1373327.63</v>
      </c>
      <c r="R497" s="121" t="s">
        <v>22</v>
      </c>
      <c r="U497" s="48">
        <f t="shared" si="7"/>
        <v>1373327.63</v>
      </c>
    </row>
    <row r="498" spans="2:21">
      <c r="B498" s="121" t="s">
        <v>5157</v>
      </c>
      <c r="C498" s="122">
        <v>2912</v>
      </c>
      <c r="D498" s="105"/>
      <c r="E498" s="103"/>
      <c r="F498" s="123" t="s">
        <v>127</v>
      </c>
      <c r="G498" s="124">
        <v>3020100000000</v>
      </c>
      <c r="H498" s="125"/>
      <c r="I498" s="123" t="s">
        <v>5151</v>
      </c>
      <c r="K498" s="30">
        <v>-9318809.7200000007</v>
      </c>
      <c r="L498" s="121" t="s">
        <v>143</v>
      </c>
      <c r="N498" s="30">
        <v>4027880.08</v>
      </c>
      <c r="P498" s="30">
        <v>0</v>
      </c>
      <c r="Q498" s="30">
        <v>-13346689.800000001</v>
      </c>
      <c r="R498" s="121" t="s">
        <v>143</v>
      </c>
      <c r="U498" s="48">
        <f t="shared" si="7"/>
        <v>13346689.800000001</v>
      </c>
    </row>
    <row r="499" spans="2:21">
      <c r="B499" s="121" t="s">
        <v>5157</v>
      </c>
      <c r="C499" s="122">
        <v>2912</v>
      </c>
      <c r="D499" s="105"/>
      <c r="E499" s="103"/>
      <c r="F499" s="123" t="s">
        <v>127</v>
      </c>
      <c r="G499" s="124">
        <v>3020200000000</v>
      </c>
      <c r="H499" s="125"/>
      <c r="I499" s="123" t="s">
        <v>5152</v>
      </c>
      <c r="K499" s="30">
        <v>-121391.97</v>
      </c>
      <c r="L499" s="121" t="s">
        <v>143</v>
      </c>
      <c r="N499" s="30">
        <v>0</v>
      </c>
      <c r="P499" s="30">
        <v>0</v>
      </c>
      <c r="Q499" s="30">
        <v>-121391.97</v>
      </c>
      <c r="R499" s="121" t="s">
        <v>143</v>
      </c>
      <c r="U499" s="48">
        <f t="shared" si="7"/>
        <v>121391.97</v>
      </c>
    </row>
    <row r="500" spans="2:21">
      <c r="B500" s="121" t="s">
        <v>5157</v>
      </c>
      <c r="C500" s="122">
        <v>2292</v>
      </c>
      <c r="D500" s="105"/>
      <c r="E500" s="103"/>
      <c r="F500" s="123" t="s">
        <v>128</v>
      </c>
      <c r="G500" s="124">
        <v>3010101000000</v>
      </c>
      <c r="H500" s="125"/>
      <c r="I500" s="123" t="s">
        <v>5160</v>
      </c>
      <c r="K500" s="30">
        <v>5277377.3499999996</v>
      </c>
      <c r="L500" s="121" t="s">
        <v>22</v>
      </c>
      <c r="N500" s="30">
        <v>0</v>
      </c>
      <c r="P500" s="30">
        <v>2742663.03</v>
      </c>
      <c r="Q500" s="30">
        <v>8020040.3799999999</v>
      </c>
      <c r="R500" s="121" t="s">
        <v>22</v>
      </c>
      <c r="U500" s="48">
        <f t="shared" si="7"/>
        <v>8020040.3799999999</v>
      </c>
    </row>
    <row r="501" spans="2:21">
      <c r="B501" s="121" t="s">
        <v>5157</v>
      </c>
      <c r="C501" s="122">
        <v>2292</v>
      </c>
      <c r="D501" s="105"/>
      <c r="E501" s="103"/>
      <c r="F501" s="123" t="s">
        <v>128</v>
      </c>
      <c r="G501" s="124">
        <v>3010103000000</v>
      </c>
      <c r="H501" s="125"/>
      <c r="I501" s="123" t="s">
        <v>5161</v>
      </c>
      <c r="K501" s="30">
        <v>4851159.71</v>
      </c>
      <c r="L501" s="121" t="s">
        <v>22</v>
      </c>
      <c r="N501" s="30">
        <v>0</v>
      </c>
      <c r="P501" s="30">
        <v>2427086.17</v>
      </c>
      <c r="Q501" s="30">
        <v>7278245.8799999999</v>
      </c>
      <c r="R501" s="121" t="s">
        <v>22</v>
      </c>
      <c r="U501" s="48">
        <f t="shared" si="7"/>
        <v>7278245.8799999999</v>
      </c>
    </row>
    <row r="502" spans="2:21">
      <c r="B502" s="121" t="s">
        <v>5157</v>
      </c>
      <c r="C502" s="122">
        <v>2292</v>
      </c>
      <c r="D502" s="105"/>
      <c r="E502" s="103"/>
      <c r="F502" s="123" t="s">
        <v>128</v>
      </c>
      <c r="G502" s="124">
        <v>3010104000000</v>
      </c>
      <c r="H502" s="125"/>
      <c r="I502" s="123" t="s">
        <v>5162</v>
      </c>
      <c r="K502" s="30">
        <v>214656.36</v>
      </c>
      <c r="L502" s="121" t="s">
        <v>22</v>
      </c>
      <c r="N502" s="30">
        <v>67.47</v>
      </c>
      <c r="P502" s="30">
        <v>211823.54</v>
      </c>
      <c r="Q502" s="30">
        <v>426412.43</v>
      </c>
      <c r="R502" s="121" t="s">
        <v>22</v>
      </c>
      <c r="U502" s="48">
        <f t="shared" si="7"/>
        <v>426412.43</v>
      </c>
    </row>
    <row r="503" spans="2:21">
      <c r="B503" s="121" t="s">
        <v>5157</v>
      </c>
      <c r="C503" s="122">
        <v>2292</v>
      </c>
      <c r="D503" s="105"/>
      <c r="E503" s="103"/>
      <c r="F503" s="123" t="s">
        <v>128</v>
      </c>
      <c r="G503" s="124">
        <v>3010105000000</v>
      </c>
      <c r="H503" s="125"/>
      <c r="I503" s="123" t="s">
        <v>5163</v>
      </c>
      <c r="K503" s="30">
        <v>43500</v>
      </c>
      <c r="L503" s="121" t="s">
        <v>22</v>
      </c>
      <c r="N503" s="30">
        <v>0</v>
      </c>
      <c r="P503" s="30">
        <v>0</v>
      </c>
      <c r="Q503" s="30">
        <v>43500</v>
      </c>
      <c r="R503" s="121" t="s">
        <v>22</v>
      </c>
      <c r="U503" s="48">
        <f t="shared" si="7"/>
        <v>43500</v>
      </c>
    </row>
    <row r="504" spans="2:21">
      <c r="B504" s="121" t="s">
        <v>5157</v>
      </c>
      <c r="C504" s="122">
        <v>2292</v>
      </c>
      <c r="D504" s="105"/>
      <c r="E504" s="103"/>
      <c r="F504" s="123" t="s">
        <v>128</v>
      </c>
      <c r="G504" s="124">
        <v>3020100000000</v>
      </c>
      <c r="H504" s="125"/>
      <c r="I504" s="123" t="s">
        <v>5151</v>
      </c>
      <c r="K504" s="30">
        <v>-41645742.640000001</v>
      </c>
      <c r="L504" s="121" t="s">
        <v>143</v>
      </c>
      <c r="N504" s="30">
        <v>20724509.09</v>
      </c>
      <c r="P504" s="30">
        <v>3609.55</v>
      </c>
      <c r="Q504" s="30">
        <v>-62366642.18</v>
      </c>
      <c r="R504" s="121" t="s">
        <v>143</v>
      </c>
      <c r="U504" s="48">
        <f t="shared" si="7"/>
        <v>62366642.18</v>
      </c>
    </row>
    <row r="505" spans="2:21">
      <c r="B505" s="121" t="s">
        <v>5157</v>
      </c>
      <c r="C505" s="122">
        <v>2292</v>
      </c>
      <c r="D505" s="105"/>
      <c r="E505" s="103"/>
      <c r="F505" s="123" t="s">
        <v>128</v>
      </c>
      <c r="G505" s="124">
        <v>3020200000000</v>
      </c>
      <c r="H505" s="125"/>
      <c r="I505" s="123" t="s">
        <v>5152</v>
      </c>
      <c r="K505" s="30">
        <v>-1370057.91</v>
      </c>
      <c r="L505" s="121" t="s">
        <v>143</v>
      </c>
      <c r="N505" s="30">
        <v>854211.48</v>
      </c>
      <c r="P505" s="30">
        <v>0</v>
      </c>
      <c r="Q505" s="30">
        <v>-2224269.39</v>
      </c>
      <c r="R505" s="121" t="s">
        <v>143</v>
      </c>
      <c r="U505" s="48">
        <f t="shared" si="7"/>
        <v>2224269.39</v>
      </c>
    </row>
    <row r="506" spans="2:21">
      <c r="B506" s="121" t="s">
        <v>5157</v>
      </c>
      <c r="C506" s="122">
        <v>535</v>
      </c>
      <c r="D506" s="105"/>
      <c r="E506" s="103"/>
      <c r="F506" s="123" t="s">
        <v>129</v>
      </c>
      <c r="G506" s="124">
        <v>3010101000000</v>
      </c>
      <c r="H506" s="125"/>
      <c r="I506" s="123" t="s">
        <v>5160</v>
      </c>
      <c r="K506" s="30">
        <v>5800044.7400000002</v>
      </c>
      <c r="L506" s="121" t="s">
        <v>22</v>
      </c>
      <c r="N506" s="30">
        <v>7729.46</v>
      </c>
      <c r="P506" s="30">
        <v>3063175.76</v>
      </c>
      <c r="Q506" s="30">
        <v>8855491.0399999991</v>
      </c>
      <c r="R506" s="121" t="s">
        <v>22</v>
      </c>
      <c r="U506" s="48">
        <f t="shared" si="7"/>
        <v>8855491.0399999991</v>
      </c>
    </row>
    <row r="507" spans="2:21">
      <c r="B507" s="121" t="s">
        <v>5157</v>
      </c>
      <c r="C507" s="122">
        <v>535</v>
      </c>
      <c r="D507" s="105"/>
      <c r="E507" s="103"/>
      <c r="F507" s="123" t="s">
        <v>129</v>
      </c>
      <c r="G507" s="124">
        <v>3010103000000</v>
      </c>
      <c r="H507" s="125"/>
      <c r="I507" s="123" t="s">
        <v>5161</v>
      </c>
      <c r="K507" s="30">
        <v>7585815.8099999996</v>
      </c>
      <c r="L507" s="121" t="s">
        <v>22</v>
      </c>
      <c r="N507" s="30">
        <v>95.52</v>
      </c>
      <c r="P507" s="30">
        <v>3970591.83</v>
      </c>
      <c r="Q507" s="30">
        <v>11556312.119999999</v>
      </c>
      <c r="R507" s="121" t="s">
        <v>22</v>
      </c>
      <c r="U507" s="48">
        <f t="shared" si="7"/>
        <v>11556312.119999999</v>
      </c>
    </row>
    <row r="508" spans="2:21">
      <c r="B508" s="121" t="s">
        <v>5157</v>
      </c>
      <c r="C508" s="122">
        <v>535</v>
      </c>
      <c r="D508" s="105"/>
      <c r="E508" s="103"/>
      <c r="F508" s="123" t="s">
        <v>129</v>
      </c>
      <c r="G508" s="124">
        <v>3010104000000</v>
      </c>
      <c r="H508" s="125"/>
      <c r="I508" s="123" t="s">
        <v>5162</v>
      </c>
      <c r="K508" s="30">
        <v>53600.93</v>
      </c>
      <c r="L508" s="121" t="s">
        <v>22</v>
      </c>
      <c r="N508" s="30">
        <v>0</v>
      </c>
      <c r="P508" s="30">
        <v>33791.07</v>
      </c>
      <c r="Q508" s="30">
        <v>87392</v>
      </c>
      <c r="R508" s="121" t="s">
        <v>22</v>
      </c>
      <c r="U508" s="48">
        <f t="shared" si="7"/>
        <v>87392</v>
      </c>
    </row>
    <row r="509" spans="2:21">
      <c r="B509" s="121" t="s">
        <v>5157</v>
      </c>
      <c r="C509" s="122">
        <v>535</v>
      </c>
      <c r="D509" s="105"/>
      <c r="E509" s="103"/>
      <c r="F509" s="123" t="s">
        <v>129</v>
      </c>
      <c r="G509" s="124">
        <v>3020100000000</v>
      </c>
      <c r="H509" s="125"/>
      <c r="I509" s="123" t="s">
        <v>5151</v>
      </c>
      <c r="K509" s="30">
        <v>-19097023.170000002</v>
      </c>
      <c r="L509" s="121" t="s">
        <v>143</v>
      </c>
      <c r="N509" s="30">
        <v>9530167.3300000001</v>
      </c>
      <c r="P509" s="30">
        <v>0</v>
      </c>
      <c r="Q509" s="30">
        <v>-28627190.5</v>
      </c>
      <c r="R509" s="121" t="s">
        <v>143</v>
      </c>
      <c r="U509" s="48">
        <f t="shared" si="7"/>
        <v>28627190.5</v>
      </c>
    </row>
    <row r="510" spans="2:21">
      <c r="B510" s="121" t="s">
        <v>5157</v>
      </c>
      <c r="C510" s="122">
        <v>535</v>
      </c>
      <c r="D510" s="105"/>
      <c r="E510" s="103"/>
      <c r="F510" s="123" t="s">
        <v>129</v>
      </c>
      <c r="G510" s="124">
        <v>3020200000000</v>
      </c>
      <c r="H510" s="125"/>
      <c r="I510" s="123" t="s">
        <v>5152</v>
      </c>
      <c r="K510" s="30">
        <v>-223299.14</v>
      </c>
      <c r="L510" s="121" t="s">
        <v>143</v>
      </c>
      <c r="N510" s="30">
        <v>228652.16</v>
      </c>
      <c r="P510" s="30">
        <v>0</v>
      </c>
      <c r="Q510" s="30">
        <v>-451951.3</v>
      </c>
      <c r="R510" s="121" t="s">
        <v>143</v>
      </c>
      <c r="U510" s="48">
        <f t="shared" si="7"/>
        <v>451951.3</v>
      </c>
    </row>
    <row r="511" spans="2:21">
      <c r="B511" s="121" t="s">
        <v>5157</v>
      </c>
      <c r="C511" s="122">
        <v>552</v>
      </c>
      <c r="D511" s="105"/>
      <c r="E511" s="103"/>
      <c r="F511" s="123" t="s">
        <v>130</v>
      </c>
      <c r="G511" s="124">
        <v>3010101000000</v>
      </c>
      <c r="H511" s="125"/>
      <c r="I511" s="123" t="s">
        <v>5160</v>
      </c>
      <c r="K511" s="30">
        <v>2612549.9900000002</v>
      </c>
      <c r="L511" s="121" t="s">
        <v>22</v>
      </c>
      <c r="N511" s="30">
        <v>1698.38</v>
      </c>
      <c r="P511" s="30">
        <v>1295624.6499999999</v>
      </c>
      <c r="Q511" s="30">
        <v>3906476.26</v>
      </c>
      <c r="R511" s="121" t="s">
        <v>22</v>
      </c>
      <c r="U511" s="48">
        <f t="shared" si="7"/>
        <v>3906476.26</v>
      </c>
    </row>
    <row r="512" spans="2:21">
      <c r="B512" s="121" t="s">
        <v>5157</v>
      </c>
      <c r="C512" s="122">
        <v>552</v>
      </c>
      <c r="D512" s="105"/>
      <c r="E512" s="103"/>
      <c r="F512" s="123" t="s">
        <v>130</v>
      </c>
      <c r="G512" s="124">
        <v>3010103000000</v>
      </c>
      <c r="H512" s="125"/>
      <c r="I512" s="123" t="s">
        <v>5161</v>
      </c>
      <c r="K512" s="30">
        <v>3750624.07</v>
      </c>
      <c r="L512" s="121" t="s">
        <v>22</v>
      </c>
      <c r="N512" s="30">
        <v>0</v>
      </c>
      <c r="P512" s="30">
        <v>1865130.44</v>
      </c>
      <c r="Q512" s="30">
        <v>5615754.5099999998</v>
      </c>
      <c r="R512" s="121" t="s">
        <v>22</v>
      </c>
      <c r="U512" s="48">
        <f t="shared" si="7"/>
        <v>5615754.5099999998</v>
      </c>
    </row>
    <row r="513" spans="2:21">
      <c r="B513" s="121" t="s">
        <v>5157</v>
      </c>
      <c r="C513" s="122">
        <v>552</v>
      </c>
      <c r="D513" s="105"/>
      <c r="E513" s="103"/>
      <c r="F513" s="123" t="s">
        <v>130</v>
      </c>
      <c r="G513" s="124">
        <v>3010104000000</v>
      </c>
      <c r="H513" s="125"/>
      <c r="I513" s="123" t="s">
        <v>5162</v>
      </c>
      <c r="K513" s="30">
        <v>152189.49</v>
      </c>
      <c r="L513" s="121" t="s">
        <v>22</v>
      </c>
      <c r="N513" s="30">
        <v>75.66</v>
      </c>
      <c r="P513" s="30">
        <v>81123.63</v>
      </c>
      <c r="Q513" s="30">
        <v>233237.46</v>
      </c>
      <c r="R513" s="121" t="s">
        <v>22</v>
      </c>
      <c r="U513" s="48">
        <f t="shared" si="7"/>
        <v>233237.46</v>
      </c>
    </row>
    <row r="514" spans="2:21">
      <c r="B514" s="121" t="s">
        <v>5157</v>
      </c>
      <c r="C514" s="122">
        <v>552</v>
      </c>
      <c r="D514" s="105"/>
      <c r="E514" s="103"/>
      <c r="F514" s="123" t="s">
        <v>130</v>
      </c>
      <c r="G514" s="124">
        <v>3020100000000</v>
      </c>
      <c r="H514" s="125"/>
      <c r="I514" s="123" t="s">
        <v>5151</v>
      </c>
      <c r="K514" s="30">
        <v>-27485309.59</v>
      </c>
      <c r="L514" s="121" t="s">
        <v>143</v>
      </c>
      <c r="N514" s="30">
        <v>13748360.710000001</v>
      </c>
      <c r="P514" s="30">
        <v>1838.25</v>
      </c>
      <c r="Q514" s="30">
        <v>-41231832.049999997</v>
      </c>
      <c r="R514" s="121" t="s">
        <v>143</v>
      </c>
      <c r="U514" s="48">
        <f t="shared" si="7"/>
        <v>41231832.049999997</v>
      </c>
    </row>
    <row r="515" spans="2:21">
      <c r="B515" s="121" t="s">
        <v>5157</v>
      </c>
      <c r="C515" s="122">
        <v>552</v>
      </c>
      <c r="D515" s="105"/>
      <c r="E515" s="103"/>
      <c r="F515" s="123" t="s">
        <v>130</v>
      </c>
      <c r="G515" s="124">
        <v>3020200000000</v>
      </c>
      <c r="H515" s="125"/>
      <c r="I515" s="123" t="s">
        <v>5152</v>
      </c>
      <c r="K515" s="30">
        <v>-63548.2</v>
      </c>
      <c r="L515" s="121" t="s">
        <v>143</v>
      </c>
      <c r="N515" s="30">
        <v>0</v>
      </c>
      <c r="P515" s="30">
        <v>0</v>
      </c>
      <c r="Q515" s="30">
        <v>-63548.2</v>
      </c>
      <c r="R515" s="121" t="s">
        <v>143</v>
      </c>
      <c r="U515" s="48">
        <f t="shared" si="7"/>
        <v>63548.2</v>
      </c>
    </row>
    <row r="516" spans="2:21">
      <c r="B516" s="121" t="s">
        <v>5157</v>
      </c>
      <c r="C516" s="122">
        <v>4635</v>
      </c>
      <c r="D516" s="105"/>
      <c r="E516" s="103"/>
      <c r="F516" s="123" t="s">
        <v>131</v>
      </c>
      <c r="G516" s="124">
        <v>3010101000000</v>
      </c>
      <c r="H516" s="125"/>
      <c r="I516" s="123" t="s">
        <v>5160</v>
      </c>
      <c r="K516" s="30">
        <v>3336854.67</v>
      </c>
      <c r="L516" s="121" t="s">
        <v>22</v>
      </c>
      <c r="N516" s="30">
        <v>0</v>
      </c>
      <c r="P516" s="30">
        <v>1764983.78</v>
      </c>
      <c r="Q516" s="30">
        <v>5101838.45</v>
      </c>
      <c r="R516" s="121" t="s">
        <v>22</v>
      </c>
      <c r="U516" s="48">
        <f t="shared" si="7"/>
        <v>5101838.45</v>
      </c>
    </row>
    <row r="517" spans="2:21">
      <c r="B517" s="121" t="s">
        <v>5157</v>
      </c>
      <c r="C517" s="122">
        <v>4635</v>
      </c>
      <c r="D517" s="105"/>
      <c r="E517" s="103"/>
      <c r="F517" s="123" t="s">
        <v>131</v>
      </c>
      <c r="G517" s="124">
        <v>3010103000000</v>
      </c>
      <c r="H517" s="125"/>
      <c r="I517" s="123" t="s">
        <v>5161</v>
      </c>
      <c r="K517" s="30">
        <v>3000676.17</v>
      </c>
      <c r="L517" s="121" t="s">
        <v>22</v>
      </c>
      <c r="N517" s="30">
        <v>0</v>
      </c>
      <c r="P517" s="30">
        <v>1566055.54</v>
      </c>
      <c r="Q517" s="30">
        <v>4566731.71</v>
      </c>
      <c r="R517" s="121" t="s">
        <v>22</v>
      </c>
      <c r="U517" s="48">
        <f t="shared" si="7"/>
        <v>4566731.71</v>
      </c>
    </row>
    <row r="518" spans="2:21">
      <c r="B518" s="121" t="s">
        <v>5157</v>
      </c>
      <c r="C518" s="122">
        <v>4635</v>
      </c>
      <c r="D518" s="105"/>
      <c r="E518" s="103"/>
      <c r="F518" s="123" t="s">
        <v>131</v>
      </c>
      <c r="G518" s="124">
        <v>3010104000000</v>
      </c>
      <c r="H518" s="125"/>
      <c r="I518" s="123" t="s">
        <v>5162</v>
      </c>
      <c r="K518" s="30">
        <v>29066.77</v>
      </c>
      <c r="L518" s="121" t="s">
        <v>22</v>
      </c>
      <c r="N518" s="30">
        <v>0</v>
      </c>
      <c r="P518" s="30">
        <v>14724.19</v>
      </c>
      <c r="Q518" s="30">
        <v>43790.96</v>
      </c>
      <c r="R518" s="121" t="s">
        <v>22</v>
      </c>
      <c r="U518" s="48">
        <f t="shared" si="7"/>
        <v>43790.96</v>
      </c>
    </row>
    <row r="519" spans="2:21">
      <c r="B519" s="121" t="s">
        <v>5157</v>
      </c>
      <c r="C519" s="122">
        <v>4635</v>
      </c>
      <c r="D519" s="105"/>
      <c r="E519" s="103"/>
      <c r="F519" s="123" t="s">
        <v>131</v>
      </c>
      <c r="G519" s="124">
        <v>3010105000000</v>
      </c>
      <c r="H519" s="125"/>
      <c r="I519" s="123" t="s">
        <v>5163</v>
      </c>
      <c r="K519" s="30">
        <v>0</v>
      </c>
      <c r="L519" s="121" t="s">
        <v>22</v>
      </c>
      <c r="N519" s="30">
        <v>9588.7900000000009</v>
      </c>
      <c r="P519" s="30">
        <v>9588.7900000000009</v>
      </c>
      <c r="Q519" s="30">
        <v>0</v>
      </c>
      <c r="R519" s="121" t="s">
        <v>22</v>
      </c>
      <c r="U519" s="48">
        <f t="shared" si="7"/>
        <v>0</v>
      </c>
    </row>
    <row r="520" spans="2:21">
      <c r="B520" s="121" t="s">
        <v>5157</v>
      </c>
      <c r="C520" s="122">
        <v>4635</v>
      </c>
      <c r="D520" s="105"/>
      <c r="E520" s="103"/>
      <c r="F520" s="123" t="s">
        <v>131</v>
      </c>
      <c r="G520" s="124">
        <v>3020100000000</v>
      </c>
      <c r="H520" s="125"/>
      <c r="I520" s="123" t="s">
        <v>5151</v>
      </c>
      <c r="K520" s="30">
        <v>-241975.99</v>
      </c>
      <c r="L520" s="121" t="s">
        <v>143</v>
      </c>
      <c r="N520" s="30">
        <v>185059.29</v>
      </c>
      <c r="P520" s="30">
        <v>0</v>
      </c>
      <c r="Q520" s="30">
        <v>-427035.28</v>
      </c>
      <c r="R520" s="121" t="s">
        <v>143</v>
      </c>
      <c r="U520" s="48">
        <f t="shared" si="7"/>
        <v>427035.28</v>
      </c>
    </row>
    <row r="521" spans="2:21">
      <c r="B521" s="121" t="s">
        <v>5157</v>
      </c>
      <c r="C521" s="122">
        <v>4635</v>
      </c>
      <c r="D521" s="105"/>
      <c r="E521" s="103"/>
      <c r="F521" s="123" t="s">
        <v>131</v>
      </c>
      <c r="G521" s="124">
        <v>3020200000000</v>
      </c>
      <c r="H521" s="125"/>
      <c r="I521" s="123" t="s">
        <v>5152</v>
      </c>
      <c r="K521" s="30">
        <v>-3694</v>
      </c>
      <c r="L521" s="121" t="s">
        <v>143</v>
      </c>
      <c r="N521" s="30">
        <v>0</v>
      </c>
      <c r="P521" s="30">
        <v>0</v>
      </c>
      <c r="Q521" s="30">
        <v>-3694</v>
      </c>
      <c r="R521" s="121" t="s">
        <v>143</v>
      </c>
      <c r="U521" s="48">
        <f t="shared" si="7"/>
        <v>3694</v>
      </c>
    </row>
    <row r="522" spans="2:21">
      <c r="B522" s="121" t="s">
        <v>5157</v>
      </c>
      <c r="C522" s="122">
        <v>1821</v>
      </c>
      <c r="D522" s="105"/>
      <c r="E522" s="103"/>
      <c r="F522" s="123" t="s">
        <v>132</v>
      </c>
      <c r="G522" s="124">
        <v>3010101000000</v>
      </c>
      <c r="H522" s="125"/>
      <c r="I522" s="123" t="s">
        <v>5160</v>
      </c>
      <c r="K522" s="30">
        <v>676903.88</v>
      </c>
      <c r="L522" s="121" t="s">
        <v>22</v>
      </c>
      <c r="N522" s="30">
        <v>0</v>
      </c>
      <c r="P522" s="30">
        <v>338451.94</v>
      </c>
      <c r="Q522" s="30">
        <v>1015355.82</v>
      </c>
      <c r="R522" s="121" t="s">
        <v>22</v>
      </c>
      <c r="U522" s="48">
        <f t="shared" si="7"/>
        <v>1015355.82</v>
      </c>
    </row>
    <row r="523" spans="2:21">
      <c r="B523" s="121" t="s">
        <v>5157</v>
      </c>
      <c r="C523" s="122">
        <v>1821</v>
      </c>
      <c r="D523" s="105"/>
      <c r="E523" s="103"/>
      <c r="F523" s="123" t="s">
        <v>132</v>
      </c>
      <c r="G523" s="124">
        <v>3020100000000</v>
      </c>
      <c r="H523" s="125"/>
      <c r="I523" s="123" t="s">
        <v>5151</v>
      </c>
      <c r="K523" s="30">
        <v>-8994446.0500000007</v>
      </c>
      <c r="L523" s="121" t="s">
        <v>143</v>
      </c>
      <c r="N523" s="30">
        <v>4494439.8899999997</v>
      </c>
      <c r="P523" s="30">
        <v>0</v>
      </c>
      <c r="Q523" s="30">
        <v>-13488885.939999999</v>
      </c>
      <c r="R523" s="121" t="s">
        <v>143</v>
      </c>
      <c r="U523" s="48">
        <f t="shared" si="7"/>
        <v>13488885.939999999</v>
      </c>
    </row>
    <row r="524" spans="2:21">
      <c r="B524" s="121" t="s">
        <v>5157</v>
      </c>
      <c r="C524" s="122">
        <v>1541</v>
      </c>
      <c r="D524" s="105"/>
      <c r="E524" s="103"/>
      <c r="F524" s="123" t="s">
        <v>133</v>
      </c>
      <c r="G524" s="124">
        <v>3010101000000</v>
      </c>
      <c r="H524" s="125"/>
      <c r="I524" s="123" t="s">
        <v>5160</v>
      </c>
      <c r="K524" s="30">
        <v>362835.72</v>
      </c>
      <c r="L524" s="121" t="s">
        <v>22</v>
      </c>
      <c r="N524" s="30">
        <v>0</v>
      </c>
      <c r="P524" s="30">
        <v>201555.31</v>
      </c>
      <c r="Q524" s="30">
        <v>564391.03</v>
      </c>
      <c r="R524" s="121" t="s">
        <v>22</v>
      </c>
      <c r="U524" s="48">
        <f t="shared" si="7"/>
        <v>564391.03</v>
      </c>
    </row>
    <row r="525" spans="2:21">
      <c r="B525" s="121" t="s">
        <v>5157</v>
      </c>
      <c r="C525" s="122">
        <v>1541</v>
      </c>
      <c r="D525" s="105"/>
      <c r="E525" s="103"/>
      <c r="F525" s="123" t="s">
        <v>133</v>
      </c>
      <c r="G525" s="124">
        <v>3010103000000</v>
      </c>
      <c r="H525" s="125"/>
      <c r="I525" s="123" t="s">
        <v>5161</v>
      </c>
      <c r="K525" s="30">
        <v>363451.26</v>
      </c>
      <c r="L525" s="121" t="s">
        <v>22</v>
      </c>
      <c r="N525" s="30">
        <v>62.23</v>
      </c>
      <c r="P525" s="30">
        <v>201925.31</v>
      </c>
      <c r="Q525" s="30">
        <v>565314.34</v>
      </c>
      <c r="R525" s="121" t="s">
        <v>22</v>
      </c>
      <c r="U525" s="48">
        <f t="shared" si="7"/>
        <v>565314.34</v>
      </c>
    </row>
    <row r="526" spans="2:21">
      <c r="B526" s="121" t="s">
        <v>5157</v>
      </c>
      <c r="C526" s="122">
        <v>1541</v>
      </c>
      <c r="D526" s="105"/>
      <c r="E526" s="103"/>
      <c r="F526" s="123" t="s">
        <v>133</v>
      </c>
      <c r="G526" s="124">
        <v>3010104000000</v>
      </c>
      <c r="H526" s="125"/>
      <c r="I526" s="123" t="s">
        <v>5162</v>
      </c>
      <c r="K526" s="30">
        <v>576.96</v>
      </c>
      <c r="L526" s="121" t="s">
        <v>22</v>
      </c>
      <c r="N526" s="30">
        <v>0</v>
      </c>
      <c r="P526" s="30">
        <v>288.48</v>
      </c>
      <c r="Q526" s="30">
        <v>865.44</v>
      </c>
      <c r="R526" s="121" t="s">
        <v>22</v>
      </c>
      <c r="U526" s="48">
        <f t="shared" ref="U526:U589" si="8">ABS(Q526)</f>
        <v>865.44</v>
      </c>
    </row>
    <row r="527" spans="2:21">
      <c r="B527" s="121" t="s">
        <v>5157</v>
      </c>
      <c r="C527" s="122">
        <v>1541</v>
      </c>
      <c r="D527" s="105"/>
      <c r="E527" s="103"/>
      <c r="F527" s="123" t="s">
        <v>133</v>
      </c>
      <c r="G527" s="124">
        <v>3020100000000</v>
      </c>
      <c r="H527" s="125"/>
      <c r="I527" s="123" t="s">
        <v>5151</v>
      </c>
      <c r="K527" s="30">
        <v>-6726522.7999999998</v>
      </c>
      <c r="L527" s="121" t="s">
        <v>143</v>
      </c>
      <c r="N527" s="30">
        <v>3747199.81</v>
      </c>
      <c r="P527" s="30">
        <v>829.67</v>
      </c>
      <c r="Q527" s="30">
        <v>-10472892.939999999</v>
      </c>
      <c r="R527" s="121" t="s">
        <v>143</v>
      </c>
      <c r="U527" s="48">
        <f t="shared" si="8"/>
        <v>10472892.939999999</v>
      </c>
    </row>
    <row r="528" spans="2:21">
      <c r="B528" s="121" t="s">
        <v>5157</v>
      </c>
      <c r="C528" s="122">
        <v>1541</v>
      </c>
      <c r="D528" s="105"/>
      <c r="E528" s="103"/>
      <c r="F528" s="123" t="s">
        <v>133</v>
      </c>
      <c r="G528" s="124">
        <v>3020200000000</v>
      </c>
      <c r="H528" s="125"/>
      <c r="I528" s="123" t="s">
        <v>5152</v>
      </c>
      <c r="K528" s="30">
        <v>-198938.35</v>
      </c>
      <c r="L528" s="121" t="s">
        <v>143</v>
      </c>
      <c r="N528" s="30">
        <v>151674.28</v>
      </c>
      <c r="P528" s="30">
        <v>0</v>
      </c>
      <c r="Q528" s="30">
        <v>-350612.63</v>
      </c>
      <c r="R528" s="121" t="s">
        <v>143</v>
      </c>
      <c r="U528" s="48">
        <f t="shared" si="8"/>
        <v>350612.63</v>
      </c>
    </row>
    <row r="529" spans="2:21">
      <c r="B529" s="121" t="s">
        <v>5157</v>
      </c>
      <c r="C529" s="122">
        <v>2909</v>
      </c>
      <c r="D529" s="105"/>
      <c r="E529" s="103"/>
      <c r="F529" s="123" t="s">
        <v>134</v>
      </c>
      <c r="G529" s="124">
        <v>3010101000000</v>
      </c>
      <c r="H529" s="125"/>
      <c r="I529" s="123" t="s">
        <v>5160</v>
      </c>
      <c r="K529" s="30">
        <v>7785519.3799999999</v>
      </c>
      <c r="L529" s="121" t="s">
        <v>22</v>
      </c>
      <c r="N529" s="30">
        <v>0</v>
      </c>
      <c r="P529" s="30">
        <v>4052762.6</v>
      </c>
      <c r="Q529" s="30">
        <v>11838281.98</v>
      </c>
      <c r="R529" s="121" t="s">
        <v>22</v>
      </c>
      <c r="U529" s="48">
        <f t="shared" si="8"/>
        <v>11838281.98</v>
      </c>
    </row>
    <row r="530" spans="2:21">
      <c r="B530" s="121" t="s">
        <v>5157</v>
      </c>
      <c r="C530" s="122">
        <v>2909</v>
      </c>
      <c r="D530" s="105"/>
      <c r="E530" s="103"/>
      <c r="F530" s="123" t="s">
        <v>134</v>
      </c>
      <c r="G530" s="124">
        <v>3010103000000</v>
      </c>
      <c r="H530" s="125"/>
      <c r="I530" s="123" t="s">
        <v>5161</v>
      </c>
      <c r="K530" s="30">
        <v>5865955.1200000001</v>
      </c>
      <c r="L530" s="121" t="s">
        <v>22</v>
      </c>
      <c r="N530" s="30">
        <v>0</v>
      </c>
      <c r="P530" s="30">
        <v>3100437.52</v>
      </c>
      <c r="Q530" s="30">
        <v>8966392.6400000006</v>
      </c>
      <c r="R530" s="121" t="s">
        <v>22</v>
      </c>
      <c r="U530" s="48">
        <f t="shared" si="8"/>
        <v>8966392.6400000006</v>
      </c>
    </row>
    <row r="531" spans="2:21">
      <c r="B531" s="121" t="s">
        <v>5157</v>
      </c>
      <c r="C531" s="122">
        <v>2909</v>
      </c>
      <c r="D531" s="105"/>
      <c r="E531" s="103"/>
      <c r="F531" s="123" t="s">
        <v>134</v>
      </c>
      <c r="G531" s="124">
        <v>3010104000000</v>
      </c>
      <c r="H531" s="125"/>
      <c r="I531" s="123" t="s">
        <v>5162</v>
      </c>
      <c r="K531" s="30">
        <v>278112.75</v>
      </c>
      <c r="L531" s="121" t="s">
        <v>22</v>
      </c>
      <c r="N531" s="30">
        <v>0</v>
      </c>
      <c r="P531" s="30">
        <v>137457.79999999999</v>
      </c>
      <c r="Q531" s="30">
        <v>415570.55</v>
      </c>
      <c r="R531" s="121" t="s">
        <v>22</v>
      </c>
      <c r="U531" s="48">
        <f t="shared" si="8"/>
        <v>415570.55</v>
      </c>
    </row>
    <row r="532" spans="2:21">
      <c r="B532" s="121" t="s">
        <v>5157</v>
      </c>
      <c r="C532" s="122">
        <v>2909</v>
      </c>
      <c r="D532" s="105"/>
      <c r="E532" s="103"/>
      <c r="F532" s="123" t="s">
        <v>134</v>
      </c>
      <c r="G532" s="124">
        <v>3010105000000</v>
      </c>
      <c r="H532" s="125"/>
      <c r="I532" s="123" t="s">
        <v>5163</v>
      </c>
      <c r="K532" s="30">
        <v>52740</v>
      </c>
      <c r="L532" s="121" t="s">
        <v>22</v>
      </c>
      <c r="N532" s="30">
        <v>0</v>
      </c>
      <c r="P532" s="30">
        <v>52550.01</v>
      </c>
      <c r="Q532" s="30">
        <v>105290.01</v>
      </c>
      <c r="R532" s="121" t="s">
        <v>22</v>
      </c>
      <c r="U532" s="48">
        <f t="shared" si="8"/>
        <v>105290.01</v>
      </c>
    </row>
    <row r="533" spans="2:21">
      <c r="B533" s="121" t="s">
        <v>5157</v>
      </c>
      <c r="C533" s="122">
        <v>2909</v>
      </c>
      <c r="D533" s="105"/>
      <c r="E533" s="103"/>
      <c r="F533" s="123" t="s">
        <v>134</v>
      </c>
      <c r="G533" s="124">
        <v>3020100000000</v>
      </c>
      <c r="H533" s="125"/>
      <c r="I533" s="123" t="s">
        <v>5151</v>
      </c>
      <c r="K533" s="30">
        <v>-7710931.0599999996</v>
      </c>
      <c r="L533" s="121" t="s">
        <v>143</v>
      </c>
      <c r="N533" s="30">
        <v>4290250.51</v>
      </c>
      <c r="P533" s="30">
        <v>0</v>
      </c>
      <c r="Q533" s="30">
        <v>-12001181.57</v>
      </c>
      <c r="R533" s="121" t="s">
        <v>143</v>
      </c>
      <c r="U533" s="48">
        <f t="shared" si="8"/>
        <v>12001181.57</v>
      </c>
    </row>
    <row r="534" spans="2:21">
      <c r="B534" s="121" t="s">
        <v>5157</v>
      </c>
      <c r="C534" s="122">
        <v>2909</v>
      </c>
      <c r="D534" s="105"/>
      <c r="E534" s="103"/>
      <c r="F534" s="123" t="s">
        <v>134</v>
      </c>
      <c r="G534" s="124">
        <v>3020200000000</v>
      </c>
      <c r="H534" s="125"/>
      <c r="I534" s="123" t="s">
        <v>5152</v>
      </c>
      <c r="K534" s="30">
        <v>-1779671.86</v>
      </c>
      <c r="L534" s="121" t="s">
        <v>143</v>
      </c>
      <c r="N534" s="30">
        <v>1134456.8600000001</v>
      </c>
      <c r="P534" s="30">
        <v>0</v>
      </c>
      <c r="Q534" s="30">
        <v>-2914128.72</v>
      </c>
      <c r="R534" s="121" t="s">
        <v>143</v>
      </c>
      <c r="U534" s="48">
        <f t="shared" si="8"/>
        <v>2914128.72</v>
      </c>
    </row>
    <row r="535" spans="2:21">
      <c r="B535" s="121" t="s">
        <v>5157</v>
      </c>
      <c r="C535" s="122">
        <v>1554</v>
      </c>
      <c r="D535" s="105"/>
      <c r="E535" s="103"/>
      <c r="F535" s="123" t="s">
        <v>135</v>
      </c>
      <c r="G535" s="124">
        <v>3010101000000</v>
      </c>
      <c r="H535" s="125"/>
      <c r="I535" s="123" t="s">
        <v>5160</v>
      </c>
      <c r="K535" s="30">
        <v>171385.15</v>
      </c>
      <c r="L535" s="121" t="s">
        <v>22</v>
      </c>
      <c r="N535" s="30">
        <v>0</v>
      </c>
      <c r="P535" s="30">
        <v>89528.71</v>
      </c>
      <c r="Q535" s="30">
        <v>260913.86</v>
      </c>
      <c r="R535" s="121" t="s">
        <v>22</v>
      </c>
      <c r="U535" s="48">
        <f t="shared" si="8"/>
        <v>260913.86</v>
      </c>
    </row>
    <row r="536" spans="2:21">
      <c r="B536" s="121" t="s">
        <v>5157</v>
      </c>
      <c r="C536" s="122">
        <v>1554</v>
      </c>
      <c r="D536" s="105"/>
      <c r="E536" s="103"/>
      <c r="F536" s="123" t="s">
        <v>135</v>
      </c>
      <c r="G536" s="124">
        <v>3010103000000</v>
      </c>
      <c r="H536" s="125"/>
      <c r="I536" s="123" t="s">
        <v>5161</v>
      </c>
      <c r="K536" s="30">
        <v>556781.27</v>
      </c>
      <c r="L536" s="121" t="s">
        <v>22</v>
      </c>
      <c r="N536" s="30">
        <v>0</v>
      </c>
      <c r="P536" s="30">
        <v>281649.15000000002</v>
      </c>
      <c r="Q536" s="30">
        <v>838430.42</v>
      </c>
      <c r="R536" s="121" t="s">
        <v>22</v>
      </c>
      <c r="U536" s="48">
        <f t="shared" si="8"/>
        <v>838430.42</v>
      </c>
    </row>
    <row r="537" spans="2:21">
      <c r="B537" s="121" t="s">
        <v>5157</v>
      </c>
      <c r="C537" s="122">
        <v>1554</v>
      </c>
      <c r="D537" s="105"/>
      <c r="E537" s="103"/>
      <c r="F537" s="123" t="s">
        <v>135</v>
      </c>
      <c r="G537" s="124">
        <v>3020100000000</v>
      </c>
      <c r="H537" s="125"/>
      <c r="I537" s="123" t="s">
        <v>5151</v>
      </c>
      <c r="K537" s="30">
        <v>-5161543.74</v>
      </c>
      <c r="L537" s="121" t="s">
        <v>143</v>
      </c>
      <c r="N537" s="30">
        <v>2560424.4300000002</v>
      </c>
      <c r="P537" s="30">
        <v>171.93</v>
      </c>
      <c r="Q537" s="30">
        <v>-7721796.2400000002</v>
      </c>
      <c r="R537" s="121" t="s">
        <v>143</v>
      </c>
      <c r="U537" s="48">
        <f t="shared" si="8"/>
        <v>7721796.2400000002</v>
      </c>
    </row>
    <row r="538" spans="2:21">
      <c r="B538" s="121" t="s">
        <v>5157</v>
      </c>
      <c r="C538" s="122">
        <v>1554</v>
      </c>
      <c r="D538" s="105"/>
      <c r="E538" s="103"/>
      <c r="F538" s="123" t="s">
        <v>135</v>
      </c>
      <c r="G538" s="124">
        <v>3020200000000</v>
      </c>
      <c r="H538" s="125"/>
      <c r="I538" s="123" t="s">
        <v>5152</v>
      </c>
      <c r="K538" s="30">
        <v>-163715.67000000001</v>
      </c>
      <c r="L538" s="121" t="s">
        <v>143</v>
      </c>
      <c r="N538" s="30">
        <v>0</v>
      </c>
      <c r="P538" s="30">
        <v>0</v>
      </c>
      <c r="Q538" s="30">
        <v>-163715.67000000001</v>
      </c>
      <c r="R538" s="121" t="s">
        <v>143</v>
      </c>
      <c r="U538" s="48">
        <f t="shared" si="8"/>
        <v>163715.67000000001</v>
      </c>
    </row>
    <row r="539" spans="2:21">
      <c r="B539" s="121" t="s">
        <v>5157</v>
      </c>
      <c r="C539" s="122">
        <v>2302</v>
      </c>
      <c r="D539" s="105"/>
      <c r="E539" s="103"/>
      <c r="F539" s="123" t="s">
        <v>136</v>
      </c>
      <c r="G539" s="124">
        <v>3010101000000</v>
      </c>
      <c r="H539" s="125"/>
      <c r="I539" s="123" t="s">
        <v>5160</v>
      </c>
      <c r="K539" s="30">
        <v>9876327.2799999993</v>
      </c>
      <c r="L539" s="121" t="s">
        <v>22</v>
      </c>
      <c r="N539" s="30">
        <v>0</v>
      </c>
      <c r="P539" s="30">
        <v>4990553.4400000004</v>
      </c>
      <c r="Q539" s="30">
        <v>14866880.720000001</v>
      </c>
      <c r="R539" s="121" t="s">
        <v>22</v>
      </c>
      <c r="U539" s="48">
        <f t="shared" si="8"/>
        <v>14866880.720000001</v>
      </c>
    </row>
    <row r="540" spans="2:21">
      <c r="B540" s="121" t="s">
        <v>5157</v>
      </c>
      <c r="C540" s="122">
        <v>2302</v>
      </c>
      <c r="D540" s="105"/>
      <c r="E540" s="103"/>
      <c r="F540" s="123" t="s">
        <v>136</v>
      </c>
      <c r="G540" s="124">
        <v>3010103000000</v>
      </c>
      <c r="H540" s="125"/>
      <c r="I540" s="123" t="s">
        <v>5161</v>
      </c>
      <c r="K540" s="30">
        <v>10350440.26</v>
      </c>
      <c r="L540" s="121" t="s">
        <v>22</v>
      </c>
      <c r="N540" s="30">
        <v>0</v>
      </c>
      <c r="P540" s="30">
        <v>4281481.74</v>
      </c>
      <c r="Q540" s="30">
        <v>14631922</v>
      </c>
      <c r="R540" s="121" t="s">
        <v>22</v>
      </c>
      <c r="U540" s="48">
        <f t="shared" si="8"/>
        <v>14631922</v>
      </c>
    </row>
    <row r="541" spans="2:21">
      <c r="B541" s="121" t="s">
        <v>5157</v>
      </c>
      <c r="C541" s="122">
        <v>2302</v>
      </c>
      <c r="D541" s="105"/>
      <c r="E541" s="103"/>
      <c r="F541" s="123" t="s">
        <v>136</v>
      </c>
      <c r="G541" s="124">
        <v>3010104000000</v>
      </c>
      <c r="H541" s="125"/>
      <c r="I541" s="123" t="s">
        <v>5162</v>
      </c>
      <c r="K541" s="30">
        <v>291087.32</v>
      </c>
      <c r="L541" s="121" t="s">
        <v>22</v>
      </c>
      <c r="N541" s="30">
        <v>0</v>
      </c>
      <c r="P541" s="30">
        <v>144370.38</v>
      </c>
      <c r="Q541" s="30">
        <v>435457.7</v>
      </c>
      <c r="R541" s="121" t="s">
        <v>22</v>
      </c>
      <c r="U541" s="48">
        <f t="shared" si="8"/>
        <v>435457.7</v>
      </c>
    </row>
    <row r="542" spans="2:21">
      <c r="B542" s="121" t="s">
        <v>5157</v>
      </c>
      <c r="C542" s="122">
        <v>2302</v>
      </c>
      <c r="D542" s="105"/>
      <c r="E542" s="103"/>
      <c r="F542" s="123" t="s">
        <v>136</v>
      </c>
      <c r="G542" s="124">
        <v>3010105000000</v>
      </c>
      <c r="H542" s="125"/>
      <c r="I542" s="123" t="s">
        <v>5163</v>
      </c>
      <c r="K542" s="30">
        <v>0</v>
      </c>
      <c r="L542" s="121" t="s">
        <v>22</v>
      </c>
      <c r="N542" s="30">
        <v>0</v>
      </c>
      <c r="P542" s="30">
        <v>0</v>
      </c>
      <c r="Q542" s="30">
        <v>0</v>
      </c>
      <c r="R542" s="121" t="s">
        <v>22</v>
      </c>
      <c r="U542" s="48">
        <f t="shared" si="8"/>
        <v>0</v>
      </c>
    </row>
    <row r="543" spans="2:21">
      <c r="B543" s="121" t="s">
        <v>5157</v>
      </c>
      <c r="C543" s="122">
        <v>2302</v>
      </c>
      <c r="D543" s="105"/>
      <c r="E543" s="103"/>
      <c r="F543" s="123" t="s">
        <v>136</v>
      </c>
      <c r="G543" s="124">
        <v>3020100000000</v>
      </c>
      <c r="H543" s="125"/>
      <c r="I543" s="123" t="s">
        <v>5151</v>
      </c>
      <c r="K543" s="30">
        <v>-36162042.799999997</v>
      </c>
      <c r="L543" s="121" t="s">
        <v>143</v>
      </c>
      <c r="N543" s="30">
        <v>18064256.780000001</v>
      </c>
      <c r="P543" s="30">
        <v>1037.1300000000001</v>
      </c>
      <c r="Q543" s="30">
        <v>-54225262.450000003</v>
      </c>
      <c r="R543" s="121" t="s">
        <v>143</v>
      </c>
      <c r="U543" s="48">
        <f t="shared" si="8"/>
        <v>54225262.450000003</v>
      </c>
    </row>
    <row r="544" spans="2:21">
      <c r="B544" s="121" t="s">
        <v>5157</v>
      </c>
      <c r="C544" s="122">
        <v>2302</v>
      </c>
      <c r="D544" s="105"/>
      <c r="E544" s="103"/>
      <c r="F544" s="123" t="s">
        <v>136</v>
      </c>
      <c r="G544" s="124">
        <v>3020200000000</v>
      </c>
      <c r="H544" s="125"/>
      <c r="I544" s="123" t="s">
        <v>5152</v>
      </c>
      <c r="K544" s="30">
        <v>0</v>
      </c>
      <c r="L544" s="121" t="s">
        <v>143</v>
      </c>
      <c r="N544" s="30">
        <v>0</v>
      </c>
      <c r="P544" s="30">
        <v>0</v>
      </c>
      <c r="Q544" s="30">
        <v>0</v>
      </c>
      <c r="R544" s="121" t="s">
        <v>143</v>
      </c>
      <c r="U544" s="48">
        <f t="shared" si="8"/>
        <v>0</v>
      </c>
    </row>
    <row r="545" spans="2:21">
      <c r="B545" s="121" t="s">
        <v>5157</v>
      </c>
      <c r="C545" s="122">
        <v>549</v>
      </c>
      <c r="D545" s="105"/>
      <c r="E545" s="103"/>
      <c r="F545" s="123" t="s">
        <v>137</v>
      </c>
      <c r="G545" s="124">
        <v>3010101000000</v>
      </c>
      <c r="H545" s="125"/>
      <c r="I545" s="123" t="s">
        <v>5160</v>
      </c>
      <c r="K545" s="30">
        <v>4695385.97</v>
      </c>
      <c r="L545" s="121" t="s">
        <v>22</v>
      </c>
      <c r="N545" s="30">
        <v>2726.7</v>
      </c>
      <c r="P545" s="30">
        <v>2328378.42</v>
      </c>
      <c r="Q545" s="30">
        <v>7021037.6900000004</v>
      </c>
      <c r="R545" s="121" t="s">
        <v>22</v>
      </c>
      <c r="U545" s="48">
        <f t="shared" si="8"/>
        <v>7021037.6900000004</v>
      </c>
    </row>
    <row r="546" spans="2:21">
      <c r="B546" s="121" t="s">
        <v>5157</v>
      </c>
      <c r="C546" s="122">
        <v>549</v>
      </c>
      <c r="D546" s="105"/>
      <c r="E546" s="103"/>
      <c r="F546" s="123" t="s">
        <v>137</v>
      </c>
      <c r="G546" s="124">
        <v>3010103000000</v>
      </c>
      <c r="H546" s="125"/>
      <c r="I546" s="123" t="s">
        <v>5161</v>
      </c>
      <c r="K546" s="30">
        <v>10098727.699999999</v>
      </c>
      <c r="L546" s="121" t="s">
        <v>22</v>
      </c>
      <c r="N546" s="30">
        <v>928.42</v>
      </c>
      <c r="P546" s="30">
        <v>5042085.37</v>
      </c>
      <c r="Q546" s="30">
        <v>15139884.65</v>
      </c>
      <c r="R546" s="121" t="s">
        <v>22</v>
      </c>
      <c r="U546" s="48">
        <f t="shared" si="8"/>
        <v>15139884.65</v>
      </c>
    </row>
    <row r="547" spans="2:21">
      <c r="B547" s="121" t="s">
        <v>5157</v>
      </c>
      <c r="C547" s="122">
        <v>549</v>
      </c>
      <c r="D547" s="105"/>
      <c r="E547" s="103"/>
      <c r="F547" s="123" t="s">
        <v>137</v>
      </c>
      <c r="G547" s="124">
        <v>3010104000000</v>
      </c>
      <c r="H547" s="125"/>
      <c r="I547" s="123" t="s">
        <v>5162</v>
      </c>
      <c r="K547" s="30">
        <v>236108.37</v>
      </c>
      <c r="L547" s="121" t="s">
        <v>22</v>
      </c>
      <c r="N547" s="30">
        <v>18936.57</v>
      </c>
      <c r="P547" s="30">
        <v>133553.81</v>
      </c>
      <c r="Q547" s="30">
        <v>350725.61</v>
      </c>
      <c r="R547" s="121" t="s">
        <v>22</v>
      </c>
      <c r="U547" s="48">
        <f t="shared" si="8"/>
        <v>350725.61</v>
      </c>
    </row>
    <row r="548" spans="2:21">
      <c r="B548" s="121" t="s">
        <v>5157</v>
      </c>
      <c r="C548" s="122">
        <v>549</v>
      </c>
      <c r="D548" s="105"/>
      <c r="E548" s="103"/>
      <c r="F548" s="123" t="s">
        <v>137</v>
      </c>
      <c r="G548" s="124">
        <v>3020100000000</v>
      </c>
      <c r="H548" s="125"/>
      <c r="I548" s="123" t="s">
        <v>5151</v>
      </c>
      <c r="K548" s="30">
        <v>-29437934.940000001</v>
      </c>
      <c r="L548" s="121" t="s">
        <v>143</v>
      </c>
      <c r="N548" s="30">
        <v>8770361.2799999993</v>
      </c>
      <c r="P548" s="30">
        <v>0</v>
      </c>
      <c r="Q548" s="30">
        <v>-38208296.219999999</v>
      </c>
      <c r="R548" s="121" t="s">
        <v>143</v>
      </c>
      <c r="U548" s="48">
        <f t="shared" si="8"/>
        <v>38208296.219999999</v>
      </c>
    </row>
    <row r="549" spans="2:21">
      <c r="B549" s="121" t="s">
        <v>5157</v>
      </c>
      <c r="C549" s="122">
        <v>1571</v>
      </c>
      <c r="D549" s="105"/>
      <c r="E549" s="103"/>
      <c r="F549" s="123" t="s">
        <v>138</v>
      </c>
      <c r="G549" s="124">
        <v>3010101000000</v>
      </c>
      <c r="H549" s="125"/>
      <c r="I549" s="123" t="s">
        <v>5160</v>
      </c>
      <c r="K549" s="30">
        <v>9174258.5199999996</v>
      </c>
      <c r="L549" s="121" t="s">
        <v>22</v>
      </c>
      <c r="N549" s="30">
        <v>0</v>
      </c>
      <c r="P549" s="30">
        <v>5114756.21</v>
      </c>
      <c r="Q549" s="30">
        <v>14289014.73</v>
      </c>
      <c r="R549" s="121" t="s">
        <v>22</v>
      </c>
      <c r="U549" s="48">
        <f t="shared" si="8"/>
        <v>14289014.73</v>
      </c>
    </row>
    <row r="550" spans="2:21">
      <c r="B550" s="121" t="s">
        <v>5157</v>
      </c>
      <c r="C550" s="122">
        <v>1571</v>
      </c>
      <c r="D550" s="105"/>
      <c r="E550" s="103"/>
      <c r="F550" s="123" t="s">
        <v>138</v>
      </c>
      <c r="G550" s="124">
        <v>3010103000000</v>
      </c>
      <c r="H550" s="125"/>
      <c r="I550" s="123" t="s">
        <v>5161</v>
      </c>
      <c r="K550" s="30">
        <v>15816468.609999999</v>
      </c>
      <c r="L550" s="121" t="s">
        <v>22</v>
      </c>
      <c r="N550" s="30">
        <v>52198.83</v>
      </c>
      <c r="P550" s="30">
        <v>8656724.1500000004</v>
      </c>
      <c r="Q550" s="30">
        <v>24420993.93</v>
      </c>
      <c r="R550" s="121" t="s">
        <v>22</v>
      </c>
      <c r="U550" s="48">
        <f t="shared" si="8"/>
        <v>24420993.93</v>
      </c>
    </row>
    <row r="551" spans="2:21">
      <c r="B551" s="121" t="s">
        <v>5157</v>
      </c>
      <c r="C551" s="122">
        <v>1571</v>
      </c>
      <c r="D551" s="105"/>
      <c r="E551" s="103"/>
      <c r="F551" s="123" t="s">
        <v>138</v>
      </c>
      <c r="G551" s="124">
        <v>3010104000000</v>
      </c>
      <c r="H551" s="125"/>
      <c r="I551" s="123" t="s">
        <v>5162</v>
      </c>
      <c r="K551" s="30">
        <v>1261968.4099999999</v>
      </c>
      <c r="L551" s="121" t="s">
        <v>22</v>
      </c>
      <c r="N551" s="30">
        <v>59911.42</v>
      </c>
      <c r="P551" s="30">
        <v>664604.77</v>
      </c>
      <c r="Q551" s="30">
        <v>1866661.76</v>
      </c>
      <c r="R551" s="121" t="s">
        <v>22</v>
      </c>
      <c r="U551" s="48">
        <f t="shared" si="8"/>
        <v>1866661.76</v>
      </c>
    </row>
    <row r="552" spans="2:21">
      <c r="B552" s="121" t="s">
        <v>5157</v>
      </c>
      <c r="C552" s="122">
        <v>1571</v>
      </c>
      <c r="D552" s="105"/>
      <c r="E552" s="103"/>
      <c r="F552" s="123" t="s">
        <v>138</v>
      </c>
      <c r="G552" s="124">
        <v>3020100000000</v>
      </c>
      <c r="H552" s="125"/>
      <c r="I552" s="123" t="s">
        <v>5151</v>
      </c>
      <c r="K552" s="30">
        <v>-34439439.390000001</v>
      </c>
      <c r="L552" s="121" t="s">
        <v>143</v>
      </c>
      <c r="N552" s="30">
        <v>15612446.470000001</v>
      </c>
      <c r="P552" s="30">
        <v>0</v>
      </c>
      <c r="Q552" s="30">
        <v>-50051885.859999999</v>
      </c>
      <c r="R552" s="121" t="s">
        <v>143</v>
      </c>
      <c r="U552" s="48">
        <f t="shared" si="8"/>
        <v>50051885.859999999</v>
      </c>
    </row>
    <row r="553" spans="2:21">
      <c r="B553" s="121" t="s">
        <v>5157</v>
      </c>
      <c r="C553" s="122">
        <v>1571</v>
      </c>
      <c r="D553" s="105"/>
      <c r="E553" s="103"/>
      <c r="F553" s="123" t="s">
        <v>138</v>
      </c>
      <c r="G553" s="124">
        <v>3020200000000</v>
      </c>
      <c r="H553" s="125"/>
      <c r="I553" s="123" t="s">
        <v>5152</v>
      </c>
      <c r="K553" s="30">
        <v>-4970617.45</v>
      </c>
      <c r="L553" s="121" t="s">
        <v>143</v>
      </c>
      <c r="N553" s="30">
        <v>1182557.3999999999</v>
      </c>
      <c r="P553" s="30">
        <v>0</v>
      </c>
      <c r="Q553" s="30">
        <v>-6153174.8499999996</v>
      </c>
      <c r="R553" s="121" t="s">
        <v>143</v>
      </c>
      <c r="U553" s="48">
        <f t="shared" si="8"/>
        <v>6153174.8499999996</v>
      </c>
    </row>
    <row r="554" spans="2:21">
      <c r="B554" s="121" t="s">
        <v>5157</v>
      </c>
      <c r="C554" s="122">
        <v>3438</v>
      </c>
      <c r="D554" s="105"/>
      <c r="E554" s="103"/>
      <c r="F554" s="123" t="s">
        <v>139</v>
      </c>
      <c r="G554" s="124">
        <v>3010101000000</v>
      </c>
      <c r="H554" s="125"/>
      <c r="I554" s="123" t="s">
        <v>5160</v>
      </c>
      <c r="K554" s="30">
        <v>11645210.380000001</v>
      </c>
      <c r="L554" s="121" t="s">
        <v>22</v>
      </c>
      <c r="N554" s="30">
        <v>2705.07</v>
      </c>
      <c r="P554" s="30">
        <v>5642328.5499999998</v>
      </c>
      <c r="Q554" s="30">
        <v>17284833.859999999</v>
      </c>
      <c r="R554" s="121" t="s">
        <v>22</v>
      </c>
      <c r="U554" s="48">
        <f t="shared" si="8"/>
        <v>17284833.859999999</v>
      </c>
    </row>
    <row r="555" spans="2:21">
      <c r="B555" s="121" t="s">
        <v>5157</v>
      </c>
      <c r="C555" s="122">
        <v>3438</v>
      </c>
      <c r="D555" s="105"/>
      <c r="E555" s="103"/>
      <c r="F555" s="123" t="s">
        <v>139</v>
      </c>
      <c r="G555" s="124">
        <v>3010103000000</v>
      </c>
      <c r="H555" s="125"/>
      <c r="I555" s="123" t="s">
        <v>5161</v>
      </c>
      <c r="K555" s="30">
        <v>10861435.470000001</v>
      </c>
      <c r="L555" s="121" t="s">
        <v>22</v>
      </c>
      <c r="N555" s="30">
        <v>0</v>
      </c>
      <c r="P555" s="30">
        <v>5733050.4100000001</v>
      </c>
      <c r="Q555" s="30">
        <v>16594485.880000001</v>
      </c>
      <c r="R555" s="121" t="s">
        <v>22</v>
      </c>
      <c r="U555" s="48">
        <f t="shared" si="8"/>
        <v>16594485.880000001</v>
      </c>
    </row>
    <row r="556" spans="2:21">
      <c r="B556" s="121" t="s">
        <v>5157</v>
      </c>
      <c r="C556" s="122">
        <v>3438</v>
      </c>
      <c r="D556" s="105"/>
      <c r="E556" s="103"/>
      <c r="F556" s="123" t="s">
        <v>139</v>
      </c>
      <c r="G556" s="124">
        <v>3010104000000</v>
      </c>
      <c r="H556" s="125"/>
      <c r="I556" s="123" t="s">
        <v>5162</v>
      </c>
      <c r="K556" s="30">
        <v>233080</v>
      </c>
      <c r="L556" s="121" t="s">
        <v>22</v>
      </c>
      <c r="N556" s="30">
        <v>0</v>
      </c>
      <c r="P556" s="30">
        <v>138207.24</v>
      </c>
      <c r="Q556" s="30">
        <v>371287.24</v>
      </c>
      <c r="R556" s="121" t="s">
        <v>22</v>
      </c>
      <c r="U556" s="48">
        <f t="shared" si="8"/>
        <v>371287.24</v>
      </c>
    </row>
    <row r="557" spans="2:21">
      <c r="B557" s="121" t="s">
        <v>5157</v>
      </c>
      <c r="C557" s="122">
        <v>3438</v>
      </c>
      <c r="D557" s="105"/>
      <c r="E557" s="103"/>
      <c r="F557" s="123" t="s">
        <v>139</v>
      </c>
      <c r="G557" s="124">
        <v>3020100000000</v>
      </c>
      <c r="H557" s="125"/>
      <c r="I557" s="123" t="s">
        <v>5151</v>
      </c>
      <c r="K557" s="30">
        <v>-33462896.149999999</v>
      </c>
      <c r="L557" s="121" t="s">
        <v>143</v>
      </c>
      <c r="N557" s="30">
        <v>9173460.7699999996</v>
      </c>
      <c r="P557" s="30">
        <v>7163.98</v>
      </c>
      <c r="Q557" s="30">
        <v>-42629192.939999998</v>
      </c>
      <c r="R557" s="121" t="s">
        <v>143</v>
      </c>
      <c r="U557" s="48">
        <f t="shared" si="8"/>
        <v>42629192.939999998</v>
      </c>
    </row>
    <row r="558" spans="2:21">
      <c r="B558" s="121" t="s">
        <v>5157</v>
      </c>
      <c r="C558" s="122">
        <v>3438</v>
      </c>
      <c r="D558" s="105"/>
      <c r="E558" s="103"/>
      <c r="F558" s="123" t="s">
        <v>139</v>
      </c>
      <c r="G558" s="124">
        <v>3020200000000</v>
      </c>
      <c r="H558" s="125"/>
      <c r="I558" s="123" t="s">
        <v>5152</v>
      </c>
      <c r="K558" s="30">
        <v>-630760.12</v>
      </c>
      <c r="L558" s="121" t="s">
        <v>143</v>
      </c>
      <c r="N558" s="30">
        <v>0</v>
      </c>
      <c r="P558" s="30">
        <v>0</v>
      </c>
      <c r="Q558" s="30">
        <v>-630760.12</v>
      </c>
      <c r="R558" s="121" t="s">
        <v>143</v>
      </c>
      <c r="U558" s="48">
        <f t="shared" si="8"/>
        <v>630760.12</v>
      </c>
    </row>
    <row r="559" spans="2:21">
      <c r="B559" s="121" t="s">
        <v>5157</v>
      </c>
      <c r="C559" s="122">
        <v>3126</v>
      </c>
      <c r="D559" s="105"/>
      <c r="E559" s="103"/>
      <c r="F559" s="123" t="s">
        <v>140</v>
      </c>
      <c r="G559" s="124">
        <v>3010101000000</v>
      </c>
      <c r="H559" s="125"/>
      <c r="I559" s="123" t="s">
        <v>5160</v>
      </c>
      <c r="K559" s="30">
        <v>19793954.649999999</v>
      </c>
      <c r="L559" s="121" t="s">
        <v>22</v>
      </c>
      <c r="N559" s="30">
        <v>40458.559999999998</v>
      </c>
      <c r="P559" s="30">
        <v>9976529.0500000007</v>
      </c>
      <c r="Q559" s="30">
        <v>29730025.140000001</v>
      </c>
      <c r="R559" s="121" t="s">
        <v>22</v>
      </c>
      <c r="U559" s="48">
        <f t="shared" si="8"/>
        <v>29730025.140000001</v>
      </c>
    </row>
    <row r="560" spans="2:21">
      <c r="B560" s="121" t="s">
        <v>5157</v>
      </c>
      <c r="C560" s="122">
        <v>3126</v>
      </c>
      <c r="D560" s="105"/>
      <c r="E560" s="103"/>
      <c r="F560" s="123" t="s">
        <v>140</v>
      </c>
      <c r="G560" s="124">
        <v>3010103000000</v>
      </c>
      <c r="H560" s="125"/>
      <c r="I560" s="123" t="s">
        <v>5161</v>
      </c>
      <c r="K560" s="30">
        <v>18824300.280000001</v>
      </c>
      <c r="L560" s="121" t="s">
        <v>22</v>
      </c>
      <c r="N560" s="30">
        <v>13255.49</v>
      </c>
      <c r="P560" s="30">
        <v>9523597.6099999994</v>
      </c>
      <c r="Q560" s="30">
        <v>28334642.399999999</v>
      </c>
      <c r="R560" s="121" t="s">
        <v>22</v>
      </c>
      <c r="U560" s="48">
        <f t="shared" si="8"/>
        <v>28334642.399999999</v>
      </c>
    </row>
    <row r="561" spans="2:21">
      <c r="B561" s="121" t="s">
        <v>5157</v>
      </c>
      <c r="C561" s="122">
        <v>3126</v>
      </c>
      <c r="D561" s="105"/>
      <c r="E561" s="103"/>
      <c r="F561" s="123" t="s">
        <v>140</v>
      </c>
      <c r="G561" s="124">
        <v>3010104000000</v>
      </c>
      <c r="H561" s="125"/>
      <c r="I561" s="123" t="s">
        <v>5162</v>
      </c>
      <c r="K561" s="30">
        <v>752772.56</v>
      </c>
      <c r="L561" s="121" t="s">
        <v>22</v>
      </c>
      <c r="N561" s="30">
        <v>639.95000000000005</v>
      </c>
      <c r="P561" s="30">
        <v>343021.74</v>
      </c>
      <c r="Q561" s="30">
        <v>1095154.3500000001</v>
      </c>
      <c r="R561" s="121" t="s">
        <v>22</v>
      </c>
      <c r="U561" s="48">
        <f t="shared" si="8"/>
        <v>1095154.3500000001</v>
      </c>
    </row>
    <row r="562" spans="2:21">
      <c r="B562" s="121" t="s">
        <v>5157</v>
      </c>
      <c r="C562" s="122">
        <v>3126</v>
      </c>
      <c r="D562" s="105"/>
      <c r="E562" s="103"/>
      <c r="F562" s="123" t="s">
        <v>140</v>
      </c>
      <c r="G562" s="124">
        <v>3010105000000</v>
      </c>
      <c r="H562" s="125"/>
      <c r="I562" s="123" t="s">
        <v>5163</v>
      </c>
      <c r="K562" s="30">
        <v>19670.11</v>
      </c>
      <c r="L562" s="121" t="s">
        <v>22</v>
      </c>
      <c r="N562" s="30">
        <v>0</v>
      </c>
      <c r="P562" s="30">
        <v>8623.56</v>
      </c>
      <c r="Q562" s="30">
        <v>28293.67</v>
      </c>
      <c r="R562" s="121" t="s">
        <v>22</v>
      </c>
      <c r="U562" s="48">
        <f t="shared" si="8"/>
        <v>28293.67</v>
      </c>
    </row>
    <row r="563" spans="2:21">
      <c r="B563" s="121" t="s">
        <v>5157</v>
      </c>
      <c r="C563" s="122">
        <v>3126</v>
      </c>
      <c r="D563" s="105"/>
      <c r="E563" s="103"/>
      <c r="F563" s="123" t="s">
        <v>140</v>
      </c>
      <c r="G563" s="124">
        <v>3020100000000</v>
      </c>
      <c r="H563" s="125"/>
      <c r="I563" s="123" t="s">
        <v>5151</v>
      </c>
      <c r="K563" s="30">
        <v>-18336706.149999999</v>
      </c>
      <c r="L563" s="121" t="s">
        <v>143</v>
      </c>
      <c r="N563" s="30">
        <v>8167259.5499999998</v>
      </c>
      <c r="P563" s="30">
        <v>0</v>
      </c>
      <c r="Q563" s="30">
        <v>-26503965.699999999</v>
      </c>
      <c r="R563" s="121" t="s">
        <v>143</v>
      </c>
      <c r="U563" s="48">
        <f t="shared" si="8"/>
        <v>26503965.699999999</v>
      </c>
    </row>
    <row r="564" spans="2:21">
      <c r="B564" s="121" t="s">
        <v>5157</v>
      </c>
      <c r="C564" s="122">
        <v>3126</v>
      </c>
      <c r="D564" s="105"/>
      <c r="E564" s="103"/>
      <c r="F564" s="123" t="s">
        <v>140</v>
      </c>
      <c r="G564" s="124">
        <v>3020200000000</v>
      </c>
      <c r="H564" s="125"/>
      <c r="I564" s="123" t="s">
        <v>5152</v>
      </c>
      <c r="K564" s="30">
        <v>-1219068.8899999999</v>
      </c>
      <c r="L564" s="121" t="s">
        <v>143</v>
      </c>
      <c r="N564" s="30">
        <v>231091.07</v>
      </c>
      <c r="P564" s="30">
        <v>0</v>
      </c>
      <c r="Q564" s="30">
        <v>-1450159.96</v>
      </c>
      <c r="R564" s="121" t="s">
        <v>143</v>
      </c>
      <c r="U564" s="48">
        <f t="shared" si="8"/>
        <v>1450159.96</v>
      </c>
    </row>
    <row r="565" spans="2:21">
      <c r="B565" s="121" t="s">
        <v>5157</v>
      </c>
      <c r="C565" s="122">
        <v>3678</v>
      </c>
      <c r="D565" s="105"/>
      <c r="E565" s="103"/>
      <c r="F565" s="123" t="s">
        <v>141</v>
      </c>
      <c r="G565" s="124">
        <v>3010101000000</v>
      </c>
      <c r="H565" s="125"/>
      <c r="I565" s="123" t="s">
        <v>5160</v>
      </c>
      <c r="K565" s="30">
        <v>1719969.07</v>
      </c>
      <c r="L565" s="121" t="s">
        <v>22</v>
      </c>
      <c r="N565" s="30">
        <v>0</v>
      </c>
      <c r="P565" s="30">
        <v>870223.22</v>
      </c>
      <c r="Q565" s="30">
        <v>2590192.29</v>
      </c>
      <c r="R565" s="121" t="s">
        <v>22</v>
      </c>
      <c r="U565" s="48">
        <f t="shared" si="8"/>
        <v>2590192.29</v>
      </c>
    </row>
    <row r="566" spans="2:21">
      <c r="B566" s="121" t="s">
        <v>5157</v>
      </c>
      <c r="C566" s="122">
        <v>3678</v>
      </c>
      <c r="D566" s="105"/>
      <c r="E566" s="103"/>
      <c r="F566" s="123" t="s">
        <v>141</v>
      </c>
      <c r="G566" s="124">
        <v>3010103000000</v>
      </c>
      <c r="H566" s="125"/>
      <c r="I566" s="123" t="s">
        <v>5161</v>
      </c>
      <c r="K566" s="30">
        <v>1791981.06</v>
      </c>
      <c r="L566" s="121" t="s">
        <v>22</v>
      </c>
      <c r="N566" s="30">
        <v>12580.18</v>
      </c>
      <c r="P566" s="30">
        <v>911552.67</v>
      </c>
      <c r="Q566" s="30">
        <v>2690953.55</v>
      </c>
      <c r="R566" s="121" t="s">
        <v>22</v>
      </c>
      <c r="U566" s="48">
        <f t="shared" si="8"/>
        <v>2690953.55</v>
      </c>
    </row>
    <row r="567" spans="2:21">
      <c r="B567" s="121" t="s">
        <v>5157</v>
      </c>
      <c r="C567" s="122">
        <v>3678</v>
      </c>
      <c r="D567" s="105"/>
      <c r="E567" s="103"/>
      <c r="F567" s="123" t="s">
        <v>141</v>
      </c>
      <c r="G567" s="124">
        <v>3010104000000</v>
      </c>
      <c r="H567" s="125"/>
      <c r="I567" s="123" t="s">
        <v>5162</v>
      </c>
      <c r="K567" s="30">
        <v>39568.519999999997</v>
      </c>
      <c r="L567" s="121" t="s">
        <v>22</v>
      </c>
      <c r="N567" s="30">
        <v>0</v>
      </c>
      <c r="P567" s="30">
        <v>19784.259999999998</v>
      </c>
      <c r="Q567" s="30">
        <v>59352.78</v>
      </c>
      <c r="R567" s="121" t="s">
        <v>22</v>
      </c>
      <c r="U567" s="48">
        <f t="shared" si="8"/>
        <v>59352.78</v>
      </c>
    </row>
    <row r="568" spans="2:21">
      <c r="B568" s="121" t="s">
        <v>5157</v>
      </c>
      <c r="C568" s="122">
        <v>3678</v>
      </c>
      <c r="D568" s="105"/>
      <c r="E568" s="103"/>
      <c r="F568" s="123" t="s">
        <v>141</v>
      </c>
      <c r="G568" s="124">
        <v>3010105000000</v>
      </c>
      <c r="H568" s="125"/>
      <c r="I568" s="123" t="s">
        <v>5163</v>
      </c>
      <c r="K568" s="30">
        <v>421.74</v>
      </c>
      <c r="L568" s="121" t="s">
        <v>22</v>
      </c>
      <c r="N568" s="30">
        <v>0</v>
      </c>
      <c r="P568" s="30">
        <v>409.18</v>
      </c>
      <c r="Q568" s="30">
        <v>830.92</v>
      </c>
      <c r="R568" s="121" t="s">
        <v>22</v>
      </c>
      <c r="U568" s="48">
        <f t="shared" si="8"/>
        <v>830.92</v>
      </c>
    </row>
    <row r="569" spans="2:21">
      <c r="B569" s="121" t="s">
        <v>5157</v>
      </c>
      <c r="C569" s="122">
        <v>3678</v>
      </c>
      <c r="D569" s="105"/>
      <c r="E569" s="103"/>
      <c r="F569" s="123" t="s">
        <v>141</v>
      </c>
      <c r="G569" s="124">
        <v>3020100000000</v>
      </c>
      <c r="H569" s="125"/>
      <c r="I569" s="123" t="s">
        <v>5151</v>
      </c>
      <c r="K569" s="30">
        <v>-5887289.3300000001</v>
      </c>
      <c r="L569" s="121" t="s">
        <v>143</v>
      </c>
      <c r="N569" s="30">
        <v>3103798.69</v>
      </c>
      <c r="P569" s="30">
        <v>0</v>
      </c>
      <c r="Q569" s="30">
        <v>-8991088.0199999996</v>
      </c>
      <c r="R569" s="121" t="s">
        <v>143</v>
      </c>
      <c r="U569" s="48">
        <f t="shared" si="8"/>
        <v>8991088.0199999996</v>
      </c>
    </row>
    <row r="570" spans="2:21">
      <c r="B570" s="121" t="s">
        <v>5157</v>
      </c>
      <c r="C570" s="122">
        <v>3678</v>
      </c>
      <c r="D570" s="105"/>
      <c r="E570" s="103"/>
      <c r="F570" s="123" t="s">
        <v>141</v>
      </c>
      <c r="G570" s="124">
        <v>3020200000000</v>
      </c>
      <c r="H570" s="125"/>
      <c r="I570" s="123" t="s">
        <v>5152</v>
      </c>
      <c r="K570" s="30">
        <v>-118959.44</v>
      </c>
      <c r="L570" s="121" t="s">
        <v>143</v>
      </c>
      <c r="N570" s="30">
        <v>95549.13</v>
      </c>
      <c r="P570" s="30">
        <v>0</v>
      </c>
      <c r="Q570" s="30">
        <v>-214508.57</v>
      </c>
      <c r="R570" s="121" t="s">
        <v>143</v>
      </c>
      <c r="U570" s="48">
        <f t="shared" si="8"/>
        <v>214508.57</v>
      </c>
    </row>
    <row r="571" spans="2:21">
      <c r="B571" s="121" t="s">
        <v>5157</v>
      </c>
      <c r="C571" s="122">
        <v>607</v>
      </c>
      <c r="D571" s="105"/>
      <c r="E571" s="103"/>
      <c r="F571" s="123" t="s">
        <v>142</v>
      </c>
      <c r="G571" s="124">
        <v>3010101000000</v>
      </c>
      <c r="H571" s="125"/>
      <c r="I571" s="123" t="s">
        <v>5160</v>
      </c>
      <c r="K571" s="30">
        <v>263639.09999999998</v>
      </c>
      <c r="L571" s="121" t="s">
        <v>22</v>
      </c>
      <c r="N571" s="30">
        <v>0</v>
      </c>
      <c r="P571" s="30">
        <v>83424.55</v>
      </c>
      <c r="Q571" s="30">
        <v>347063.65</v>
      </c>
      <c r="R571" s="121" t="s">
        <v>22</v>
      </c>
      <c r="U571" s="48">
        <f t="shared" si="8"/>
        <v>347063.65</v>
      </c>
    </row>
    <row r="572" spans="2:21">
      <c r="B572" s="121" t="s">
        <v>5157</v>
      </c>
      <c r="C572" s="122">
        <v>607</v>
      </c>
      <c r="D572" s="105"/>
      <c r="E572" s="103"/>
      <c r="F572" s="123" t="s">
        <v>142</v>
      </c>
      <c r="G572" s="124">
        <v>3010103000000</v>
      </c>
      <c r="H572" s="125"/>
      <c r="I572" s="123" t="s">
        <v>5161</v>
      </c>
      <c r="K572" s="30">
        <v>1721357.37</v>
      </c>
      <c r="L572" s="121" t="s">
        <v>22</v>
      </c>
      <c r="N572" s="30">
        <v>0</v>
      </c>
      <c r="P572" s="30">
        <v>834088.75</v>
      </c>
      <c r="Q572" s="30">
        <v>2555446.12</v>
      </c>
      <c r="R572" s="121" t="s">
        <v>22</v>
      </c>
      <c r="U572" s="48">
        <f t="shared" si="8"/>
        <v>2555446.12</v>
      </c>
    </row>
    <row r="573" spans="2:21">
      <c r="B573" s="121" t="s">
        <v>5157</v>
      </c>
      <c r="C573" s="122">
        <v>607</v>
      </c>
      <c r="D573" s="105"/>
      <c r="E573" s="103"/>
      <c r="F573" s="123" t="s">
        <v>142</v>
      </c>
      <c r="G573" s="124">
        <v>3020100000000</v>
      </c>
      <c r="H573" s="125"/>
      <c r="I573" s="123" t="s">
        <v>5151</v>
      </c>
      <c r="K573" s="30">
        <v>-725385.45</v>
      </c>
      <c r="L573" s="121" t="s">
        <v>143</v>
      </c>
      <c r="N573" s="30">
        <v>362779.74</v>
      </c>
      <c r="P573" s="30">
        <v>87.01</v>
      </c>
      <c r="Q573" s="30">
        <v>-1088078.18</v>
      </c>
      <c r="R573" s="121" t="s">
        <v>143</v>
      </c>
      <c r="U573" s="48">
        <f t="shared" si="8"/>
        <v>1088078.18</v>
      </c>
    </row>
    <row r="574" spans="2:21">
      <c r="B574" s="121" t="s">
        <v>5157</v>
      </c>
      <c r="C574" s="122">
        <v>607</v>
      </c>
      <c r="D574" s="105"/>
      <c r="E574" s="103"/>
      <c r="F574" s="123" t="s">
        <v>142</v>
      </c>
      <c r="G574" s="124">
        <v>3020200000000</v>
      </c>
      <c r="H574" s="125"/>
      <c r="I574" s="123" t="s">
        <v>5152</v>
      </c>
      <c r="K574" s="30">
        <v>-72607.56</v>
      </c>
      <c r="L574" s="121" t="s">
        <v>143</v>
      </c>
      <c r="N574" s="30">
        <v>0</v>
      </c>
      <c r="P574" s="30">
        <v>0</v>
      </c>
      <c r="Q574" s="30">
        <v>-72607.56</v>
      </c>
      <c r="R574" s="121" t="s">
        <v>143</v>
      </c>
      <c r="U574" s="48">
        <f t="shared" si="8"/>
        <v>72607.56</v>
      </c>
    </row>
    <row r="575" spans="2:21">
      <c r="B575" s="121" t="s">
        <v>5157</v>
      </c>
      <c r="C575" s="122">
        <v>59</v>
      </c>
      <c r="D575" s="105"/>
      <c r="E575" s="103"/>
      <c r="F575" s="123" t="s">
        <v>144</v>
      </c>
      <c r="G575" s="124">
        <v>3010101000000</v>
      </c>
      <c r="H575" s="125"/>
      <c r="I575" s="123" t="s">
        <v>5160</v>
      </c>
      <c r="K575" s="30">
        <v>6930800.4000000004</v>
      </c>
      <c r="L575" s="121" t="s">
        <v>22</v>
      </c>
      <c r="N575" s="30">
        <v>897.62</v>
      </c>
      <c r="P575" s="30">
        <v>3386696.47</v>
      </c>
      <c r="Q575" s="30">
        <v>10316599.25</v>
      </c>
      <c r="R575" s="121" t="s">
        <v>22</v>
      </c>
      <c r="U575" s="48">
        <f t="shared" si="8"/>
        <v>10316599.25</v>
      </c>
    </row>
    <row r="576" spans="2:21">
      <c r="B576" s="121" t="s">
        <v>5157</v>
      </c>
      <c r="C576" s="122">
        <v>59</v>
      </c>
      <c r="D576" s="105"/>
      <c r="E576" s="103"/>
      <c r="F576" s="123" t="s">
        <v>144</v>
      </c>
      <c r="G576" s="124">
        <v>3010103000000</v>
      </c>
      <c r="H576" s="125"/>
      <c r="I576" s="123" t="s">
        <v>5161</v>
      </c>
      <c r="K576" s="30">
        <v>7747863.1699999999</v>
      </c>
      <c r="L576" s="121" t="s">
        <v>22</v>
      </c>
      <c r="N576" s="30">
        <v>1094.79</v>
      </c>
      <c r="P576" s="30">
        <v>3776622.37</v>
      </c>
      <c r="Q576" s="30">
        <v>11523390.75</v>
      </c>
      <c r="R576" s="121" t="s">
        <v>22</v>
      </c>
      <c r="U576" s="48">
        <f t="shared" si="8"/>
        <v>11523390.75</v>
      </c>
    </row>
    <row r="577" spans="2:21">
      <c r="B577" s="121" t="s">
        <v>5157</v>
      </c>
      <c r="C577" s="122">
        <v>59</v>
      </c>
      <c r="D577" s="105"/>
      <c r="E577" s="103"/>
      <c r="F577" s="123" t="s">
        <v>144</v>
      </c>
      <c r="G577" s="124">
        <v>3010104000000</v>
      </c>
      <c r="H577" s="125"/>
      <c r="I577" s="123" t="s">
        <v>5162</v>
      </c>
      <c r="K577" s="30">
        <v>25011.48</v>
      </c>
      <c r="L577" s="121" t="s">
        <v>22</v>
      </c>
      <c r="N577" s="30">
        <v>0</v>
      </c>
      <c r="P577" s="30">
        <v>11777.46</v>
      </c>
      <c r="Q577" s="30">
        <v>36788.94</v>
      </c>
      <c r="R577" s="121" t="s">
        <v>22</v>
      </c>
      <c r="U577" s="48">
        <f t="shared" si="8"/>
        <v>36788.94</v>
      </c>
    </row>
    <row r="578" spans="2:21">
      <c r="B578" s="121" t="s">
        <v>5157</v>
      </c>
      <c r="C578" s="122">
        <v>59</v>
      </c>
      <c r="D578" s="105"/>
      <c r="E578" s="103"/>
      <c r="F578" s="123" t="s">
        <v>144</v>
      </c>
      <c r="G578" s="124">
        <v>3010105000000</v>
      </c>
      <c r="H578" s="125"/>
      <c r="I578" s="123" t="s">
        <v>5163</v>
      </c>
      <c r="K578" s="30">
        <v>9438.64</v>
      </c>
      <c r="L578" s="121" t="s">
        <v>22</v>
      </c>
      <c r="N578" s="30">
        <v>0</v>
      </c>
      <c r="P578" s="30">
        <v>2154.89</v>
      </c>
      <c r="Q578" s="30">
        <v>11593.53</v>
      </c>
      <c r="R578" s="121" t="s">
        <v>22</v>
      </c>
      <c r="U578" s="48">
        <f t="shared" si="8"/>
        <v>11593.53</v>
      </c>
    </row>
    <row r="579" spans="2:21">
      <c r="B579" s="121" t="s">
        <v>5157</v>
      </c>
      <c r="C579" s="122">
        <v>59</v>
      </c>
      <c r="D579" s="105"/>
      <c r="E579" s="103"/>
      <c r="F579" s="123" t="s">
        <v>144</v>
      </c>
      <c r="G579" s="124">
        <v>3020100000000</v>
      </c>
      <c r="H579" s="125"/>
      <c r="I579" s="123" t="s">
        <v>5151</v>
      </c>
      <c r="K579" s="30">
        <v>-42495596.93</v>
      </c>
      <c r="L579" s="121" t="s">
        <v>143</v>
      </c>
      <c r="N579" s="30">
        <v>21402476.52</v>
      </c>
      <c r="P579" s="30">
        <v>15204.69</v>
      </c>
      <c r="Q579" s="30">
        <v>-63882868.759999998</v>
      </c>
      <c r="R579" s="121" t="s">
        <v>143</v>
      </c>
      <c r="U579" s="48">
        <f t="shared" si="8"/>
        <v>63882868.759999998</v>
      </c>
    </row>
    <row r="580" spans="2:21">
      <c r="B580" s="121" t="s">
        <v>5157</v>
      </c>
      <c r="C580" s="122">
        <v>59</v>
      </c>
      <c r="D580" s="105"/>
      <c r="E580" s="103"/>
      <c r="F580" s="123" t="s">
        <v>144</v>
      </c>
      <c r="G580" s="124">
        <v>3020200000000</v>
      </c>
      <c r="H580" s="125"/>
      <c r="I580" s="123" t="s">
        <v>5152</v>
      </c>
      <c r="K580" s="30">
        <v>-462143.65</v>
      </c>
      <c r="L580" s="121" t="s">
        <v>143</v>
      </c>
      <c r="N580" s="30">
        <v>157184.01</v>
      </c>
      <c r="P580" s="30">
        <v>0</v>
      </c>
      <c r="Q580" s="30">
        <v>-619327.66</v>
      </c>
      <c r="R580" s="121" t="s">
        <v>143</v>
      </c>
      <c r="U580" s="48">
        <f t="shared" si="8"/>
        <v>619327.66</v>
      </c>
    </row>
    <row r="581" spans="2:21">
      <c r="B581" s="121" t="s">
        <v>5157</v>
      </c>
      <c r="C581" s="122">
        <v>2693</v>
      </c>
      <c r="D581" s="105"/>
      <c r="E581" s="103"/>
      <c r="F581" s="123" t="s">
        <v>145</v>
      </c>
      <c r="G581" s="124">
        <v>3010101000000</v>
      </c>
      <c r="H581" s="125"/>
      <c r="I581" s="123" t="s">
        <v>5160</v>
      </c>
      <c r="K581" s="30">
        <v>15808.78</v>
      </c>
      <c r="L581" s="121" t="s">
        <v>22</v>
      </c>
      <c r="N581" s="30">
        <v>13028.84</v>
      </c>
      <c r="P581" s="30">
        <v>22875.69</v>
      </c>
      <c r="Q581" s="30">
        <v>25655.63</v>
      </c>
      <c r="R581" s="121" t="s">
        <v>22</v>
      </c>
      <c r="U581" s="48">
        <f t="shared" si="8"/>
        <v>25655.63</v>
      </c>
    </row>
    <row r="582" spans="2:21">
      <c r="B582" s="121" t="s">
        <v>5157</v>
      </c>
      <c r="C582" s="122">
        <v>2693</v>
      </c>
      <c r="D582" s="105"/>
      <c r="E582" s="103"/>
      <c r="F582" s="123" t="s">
        <v>145</v>
      </c>
      <c r="G582" s="124">
        <v>3010103000000</v>
      </c>
      <c r="H582" s="125"/>
      <c r="I582" s="123" t="s">
        <v>5161</v>
      </c>
      <c r="K582" s="30">
        <v>176859.24</v>
      </c>
      <c r="L582" s="121" t="s">
        <v>22</v>
      </c>
      <c r="N582" s="30">
        <v>0</v>
      </c>
      <c r="P582" s="30">
        <v>119105.05</v>
      </c>
      <c r="Q582" s="30">
        <v>295964.28999999998</v>
      </c>
      <c r="R582" s="121" t="s">
        <v>22</v>
      </c>
      <c r="U582" s="48">
        <f t="shared" si="8"/>
        <v>295964.28999999998</v>
      </c>
    </row>
    <row r="583" spans="2:21">
      <c r="B583" s="121" t="s">
        <v>5157</v>
      </c>
      <c r="C583" s="122">
        <v>2693</v>
      </c>
      <c r="D583" s="105"/>
      <c r="E583" s="103"/>
      <c r="F583" s="123" t="s">
        <v>145</v>
      </c>
      <c r="G583" s="124">
        <v>3010104000000</v>
      </c>
      <c r="H583" s="125"/>
      <c r="I583" s="123" t="s">
        <v>5162</v>
      </c>
      <c r="K583" s="30">
        <v>391808.77</v>
      </c>
      <c r="L583" s="121" t="s">
        <v>22</v>
      </c>
      <c r="N583" s="30">
        <v>0</v>
      </c>
      <c r="P583" s="30">
        <v>203403.57</v>
      </c>
      <c r="Q583" s="30">
        <v>595212.34</v>
      </c>
      <c r="R583" s="121" t="s">
        <v>22</v>
      </c>
      <c r="U583" s="48">
        <f t="shared" si="8"/>
        <v>595212.34</v>
      </c>
    </row>
    <row r="584" spans="2:21">
      <c r="B584" s="121" t="s">
        <v>5157</v>
      </c>
      <c r="C584" s="122">
        <v>2693</v>
      </c>
      <c r="D584" s="105"/>
      <c r="E584" s="103"/>
      <c r="F584" s="123" t="s">
        <v>145</v>
      </c>
      <c r="G584" s="124">
        <v>3010105000000</v>
      </c>
      <c r="H584" s="125"/>
      <c r="I584" s="123" t="s">
        <v>5163</v>
      </c>
      <c r="K584" s="30">
        <v>64287.48</v>
      </c>
      <c r="L584" s="121" t="s">
        <v>22</v>
      </c>
      <c r="N584" s="30">
        <v>0</v>
      </c>
      <c r="P584" s="30">
        <v>20432.740000000002</v>
      </c>
      <c r="Q584" s="30">
        <v>84720.22</v>
      </c>
      <c r="R584" s="121" t="s">
        <v>22</v>
      </c>
      <c r="U584" s="48">
        <f t="shared" si="8"/>
        <v>84720.22</v>
      </c>
    </row>
    <row r="585" spans="2:21">
      <c r="B585" s="121" t="s">
        <v>5157</v>
      </c>
      <c r="C585" s="122">
        <v>2693</v>
      </c>
      <c r="D585" s="105"/>
      <c r="E585" s="103"/>
      <c r="F585" s="123" t="s">
        <v>145</v>
      </c>
      <c r="G585" s="124">
        <v>3020100000000</v>
      </c>
      <c r="H585" s="125"/>
      <c r="I585" s="123" t="s">
        <v>5151</v>
      </c>
      <c r="K585" s="30">
        <v>-10312898.85</v>
      </c>
      <c r="L585" s="121" t="s">
        <v>143</v>
      </c>
      <c r="N585" s="30">
        <v>5674556.6200000001</v>
      </c>
      <c r="P585" s="30">
        <v>0</v>
      </c>
      <c r="Q585" s="30">
        <v>-15987455.470000001</v>
      </c>
      <c r="R585" s="121" t="s">
        <v>143</v>
      </c>
      <c r="U585" s="48">
        <f t="shared" si="8"/>
        <v>15987455.470000001</v>
      </c>
    </row>
    <row r="586" spans="2:21">
      <c r="B586" s="121" t="s">
        <v>5157</v>
      </c>
      <c r="C586" s="122">
        <v>2693</v>
      </c>
      <c r="D586" s="105"/>
      <c r="E586" s="103"/>
      <c r="F586" s="123" t="s">
        <v>145</v>
      </c>
      <c r="G586" s="124">
        <v>3020200000000</v>
      </c>
      <c r="H586" s="125"/>
      <c r="I586" s="123" t="s">
        <v>5152</v>
      </c>
      <c r="K586" s="30">
        <v>-151303.6</v>
      </c>
      <c r="L586" s="121" t="s">
        <v>143</v>
      </c>
      <c r="N586" s="30">
        <v>34559.589999999997</v>
      </c>
      <c r="P586" s="30">
        <v>0</v>
      </c>
      <c r="Q586" s="30">
        <v>-185863.19</v>
      </c>
      <c r="R586" s="121" t="s">
        <v>143</v>
      </c>
      <c r="U586" s="48">
        <f t="shared" si="8"/>
        <v>185863.19</v>
      </c>
    </row>
    <row r="587" spans="2:21">
      <c r="B587" s="121" t="s">
        <v>5157</v>
      </c>
      <c r="C587" s="122">
        <v>151</v>
      </c>
      <c r="D587" s="105"/>
      <c r="E587" s="103"/>
      <c r="F587" s="123" t="s">
        <v>146</v>
      </c>
      <c r="G587" s="124">
        <v>3010101000000</v>
      </c>
      <c r="H587" s="125"/>
      <c r="I587" s="123" t="s">
        <v>5160</v>
      </c>
      <c r="K587" s="30">
        <v>7332464.6600000001</v>
      </c>
      <c r="L587" s="121" t="s">
        <v>22</v>
      </c>
      <c r="N587" s="30">
        <v>97986.66</v>
      </c>
      <c r="P587" s="30">
        <v>3709312.93</v>
      </c>
      <c r="Q587" s="30">
        <v>10943790.93</v>
      </c>
      <c r="R587" s="121" t="s">
        <v>22</v>
      </c>
      <c r="U587" s="48">
        <f t="shared" si="8"/>
        <v>10943790.93</v>
      </c>
    </row>
    <row r="588" spans="2:21">
      <c r="B588" s="121" t="s">
        <v>5157</v>
      </c>
      <c r="C588" s="122">
        <v>151</v>
      </c>
      <c r="D588" s="105"/>
      <c r="E588" s="103"/>
      <c r="F588" s="123" t="s">
        <v>146</v>
      </c>
      <c r="G588" s="124">
        <v>3010103000000</v>
      </c>
      <c r="H588" s="125"/>
      <c r="I588" s="123" t="s">
        <v>5161</v>
      </c>
      <c r="K588" s="30">
        <v>7270762.0999999996</v>
      </c>
      <c r="L588" s="121" t="s">
        <v>22</v>
      </c>
      <c r="N588" s="30">
        <v>0</v>
      </c>
      <c r="P588" s="30">
        <v>10414237.42</v>
      </c>
      <c r="Q588" s="30">
        <v>17684999.52</v>
      </c>
      <c r="R588" s="121" t="s">
        <v>22</v>
      </c>
      <c r="U588" s="48">
        <f t="shared" si="8"/>
        <v>17684999.52</v>
      </c>
    </row>
    <row r="589" spans="2:21">
      <c r="B589" s="121" t="s">
        <v>5157</v>
      </c>
      <c r="C589" s="122">
        <v>151</v>
      </c>
      <c r="D589" s="105"/>
      <c r="E589" s="103"/>
      <c r="F589" s="123" t="s">
        <v>146</v>
      </c>
      <c r="G589" s="124">
        <v>3010104000000</v>
      </c>
      <c r="H589" s="125"/>
      <c r="I589" s="123" t="s">
        <v>5162</v>
      </c>
      <c r="K589" s="30">
        <v>475595.93</v>
      </c>
      <c r="L589" s="121" t="s">
        <v>22</v>
      </c>
      <c r="N589" s="30">
        <v>0</v>
      </c>
      <c r="P589" s="30">
        <v>263001.57</v>
      </c>
      <c r="Q589" s="30">
        <v>738597.5</v>
      </c>
      <c r="R589" s="121" t="s">
        <v>22</v>
      </c>
      <c r="U589" s="48">
        <f t="shared" si="8"/>
        <v>738597.5</v>
      </c>
    </row>
    <row r="590" spans="2:21">
      <c r="B590" s="121" t="s">
        <v>5157</v>
      </c>
      <c r="C590" s="122">
        <v>151</v>
      </c>
      <c r="D590" s="105"/>
      <c r="E590" s="103"/>
      <c r="F590" s="123" t="s">
        <v>146</v>
      </c>
      <c r="G590" s="124">
        <v>3020100000000</v>
      </c>
      <c r="H590" s="125"/>
      <c r="I590" s="123" t="s">
        <v>5151</v>
      </c>
      <c r="K590" s="30">
        <v>-18871480.41</v>
      </c>
      <c r="L590" s="121" t="s">
        <v>143</v>
      </c>
      <c r="N590" s="30">
        <v>9371079.2200000007</v>
      </c>
      <c r="P590" s="30">
        <v>0</v>
      </c>
      <c r="Q590" s="30">
        <v>-28242559.629999999</v>
      </c>
      <c r="R590" s="121" t="s">
        <v>143</v>
      </c>
      <c r="U590" s="48">
        <f t="shared" ref="U590:U653" si="9">ABS(Q590)</f>
        <v>28242559.629999999</v>
      </c>
    </row>
    <row r="591" spans="2:21">
      <c r="B591" s="121" t="s">
        <v>5157</v>
      </c>
      <c r="C591" s="122">
        <v>151</v>
      </c>
      <c r="D591" s="105"/>
      <c r="E591" s="103"/>
      <c r="F591" s="123" t="s">
        <v>146</v>
      </c>
      <c r="G591" s="124">
        <v>3020200000000</v>
      </c>
      <c r="H591" s="125"/>
      <c r="I591" s="123" t="s">
        <v>5152</v>
      </c>
      <c r="K591" s="30">
        <v>-44812.959999999999</v>
      </c>
      <c r="L591" s="121" t="s">
        <v>143</v>
      </c>
      <c r="N591" s="30">
        <v>3073683.08</v>
      </c>
      <c r="P591" s="30">
        <v>0</v>
      </c>
      <c r="Q591" s="30">
        <v>-3118496.04</v>
      </c>
      <c r="R591" s="121" t="s">
        <v>143</v>
      </c>
      <c r="U591" s="48">
        <f t="shared" si="9"/>
        <v>3118496.04</v>
      </c>
    </row>
    <row r="592" spans="2:21">
      <c r="B592" s="121" t="s">
        <v>5157</v>
      </c>
      <c r="C592" s="122">
        <v>1599</v>
      </c>
      <c r="D592" s="105"/>
      <c r="E592" s="103"/>
      <c r="F592" s="123" t="s">
        <v>147</v>
      </c>
      <c r="G592" s="124">
        <v>3010101000000</v>
      </c>
      <c r="H592" s="125"/>
      <c r="I592" s="123" t="s">
        <v>5160</v>
      </c>
      <c r="K592" s="30">
        <v>2713750.03</v>
      </c>
      <c r="L592" s="121" t="s">
        <v>22</v>
      </c>
      <c r="N592" s="30">
        <v>0</v>
      </c>
      <c r="P592" s="30">
        <v>1485025.52</v>
      </c>
      <c r="Q592" s="30">
        <v>4198775.55</v>
      </c>
      <c r="R592" s="121" t="s">
        <v>22</v>
      </c>
      <c r="U592" s="48">
        <f t="shared" si="9"/>
        <v>4198775.55</v>
      </c>
    </row>
    <row r="593" spans="2:21">
      <c r="B593" s="121" t="s">
        <v>5157</v>
      </c>
      <c r="C593" s="122">
        <v>1599</v>
      </c>
      <c r="D593" s="105"/>
      <c r="E593" s="103"/>
      <c r="F593" s="123" t="s">
        <v>147</v>
      </c>
      <c r="G593" s="124">
        <v>3010103000000</v>
      </c>
      <c r="H593" s="125"/>
      <c r="I593" s="123" t="s">
        <v>5161</v>
      </c>
      <c r="K593" s="30">
        <v>2855023.56</v>
      </c>
      <c r="L593" s="121" t="s">
        <v>22</v>
      </c>
      <c r="N593" s="30">
        <v>0</v>
      </c>
      <c r="P593" s="30">
        <v>1566672.6</v>
      </c>
      <c r="Q593" s="30">
        <v>4421696.16</v>
      </c>
      <c r="R593" s="121" t="s">
        <v>22</v>
      </c>
      <c r="U593" s="48">
        <f t="shared" si="9"/>
        <v>4421696.16</v>
      </c>
    </row>
    <row r="594" spans="2:21">
      <c r="B594" s="121" t="s">
        <v>5157</v>
      </c>
      <c r="C594" s="122">
        <v>1599</v>
      </c>
      <c r="D594" s="105"/>
      <c r="E594" s="103"/>
      <c r="F594" s="123" t="s">
        <v>147</v>
      </c>
      <c r="G594" s="124">
        <v>3010104000000</v>
      </c>
      <c r="H594" s="125"/>
      <c r="I594" s="123" t="s">
        <v>5162</v>
      </c>
      <c r="K594" s="30">
        <v>20627.89</v>
      </c>
      <c r="L594" s="121" t="s">
        <v>22</v>
      </c>
      <c r="N594" s="30">
        <v>0</v>
      </c>
      <c r="P594" s="30">
        <v>11962.78</v>
      </c>
      <c r="Q594" s="30">
        <v>32590.67</v>
      </c>
      <c r="R594" s="121" t="s">
        <v>22</v>
      </c>
      <c r="U594" s="48">
        <f t="shared" si="9"/>
        <v>32590.67</v>
      </c>
    </row>
    <row r="595" spans="2:21">
      <c r="B595" s="121" t="s">
        <v>5157</v>
      </c>
      <c r="C595" s="122">
        <v>1599</v>
      </c>
      <c r="D595" s="105"/>
      <c r="E595" s="103"/>
      <c r="F595" s="123" t="s">
        <v>147</v>
      </c>
      <c r="G595" s="124">
        <v>3020100000000</v>
      </c>
      <c r="H595" s="125"/>
      <c r="I595" s="123" t="s">
        <v>5151</v>
      </c>
      <c r="K595" s="30">
        <v>-14925291.09</v>
      </c>
      <c r="L595" s="121" t="s">
        <v>143</v>
      </c>
      <c r="N595" s="30">
        <v>7490516.4500000002</v>
      </c>
      <c r="P595" s="30">
        <v>88701.25</v>
      </c>
      <c r="Q595" s="30">
        <v>-22327106.289999999</v>
      </c>
      <c r="R595" s="121" t="s">
        <v>143</v>
      </c>
      <c r="U595" s="48">
        <f t="shared" si="9"/>
        <v>22327106.289999999</v>
      </c>
    </row>
    <row r="596" spans="2:21">
      <c r="B596" s="121" t="s">
        <v>5157</v>
      </c>
      <c r="C596" s="122">
        <v>1599</v>
      </c>
      <c r="D596" s="105"/>
      <c r="E596" s="103"/>
      <c r="F596" s="123" t="s">
        <v>147</v>
      </c>
      <c r="G596" s="124">
        <v>3020200000000</v>
      </c>
      <c r="H596" s="125"/>
      <c r="I596" s="123" t="s">
        <v>5152</v>
      </c>
      <c r="K596" s="30">
        <v>0</v>
      </c>
      <c r="L596" s="121" t="s">
        <v>143</v>
      </c>
      <c r="N596" s="30">
        <v>310006.59999999998</v>
      </c>
      <c r="P596" s="30">
        <v>0</v>
      </c>
      <c r="Q596" s="30">
        <v>-310006.59999999998</v>
      </c>
      <c r="R596" s="121" t="s">
        <v>143</v>
      </c>
      <c r="U596" s="48">
        <f t="shared" si="9"/>
        <v>310006.59999999998</v>
      </c>
    </row>
    <row r="597" spans="2:21">
      <c r="B597" s="121" t="s">
        <v>5157</v>
      </c>
      <c r="C597" s="122">
        <v>611</v>
      </c>
      <c r="D597" s="105"/>
      <c r="E597" s="103"/>
      <c r="F597" s="123" t="s">
        <v>148</v>
      </c>
      <c r="G597" s="124">
        <v>3010101000000</v>
      </c>
      <c r="H597" s="125"/>
      <c r="I597" s="123" t="s">
        <v>5160</v>
      </c>
      <c r="K597" s="30">
        <v>52475597.109999999</v>
      </c>
      <c r="L597" s="121" t="s">
        <v>22</v>
      </c>
      <c r="N597" s="30">
        <v>1041854.25</v>
      </c>
      <c r="P597" s="30">
        <v>12285328.75</v>
      </c>
      <c r="Q597" s="30">
        <v>63719071.609999999</v>
      </c>
      <c r="R597" s="121" t="s">
        <v>22</v>
      </c>
      <c r="U597" s="48">
        <f t="shared" si="9"/>
        <v>63719071.609999999</v>
      </c>
    </row>
    <row r="598" spans="2:21">
      <c r="B598" s="121" t="s">
        <v>5157</v>
      </c>
      <c r="C598" s="122">
        <v>611</v>
      </c>
      <c r="D598" s="105"/>
      <c r="E598" s="103"/>
      <c r="F598" s="123" t="s">
        <v>148</v>
      </c>
      <c r="G598" s="124">
        <v>3010103000000</v>
      </c>
      <c r="H598" s="125"/>
      <c r="I598" s="123" t="s">
        <v>5161</v>
      </c>
      <c r="K598" s="30">
        <v>24218336.690000001</v>
      </c>
      <c r="L598" s="121" t="s">
        <v>22</v>
      </c>
      <c r="N598" s="30">
        <v>253710.5</v>
      </c>
      <c r="P598" s="30">
        <v>9426272.6799999997</v>
      </c>
      <c r="Q598" s="30">
        <v>33390898.870000001</v>
      </c>
      <c r="R598" s="121" t="s">
        <v>22</v>
      </c>
      <c r="U598" s="48">
        <f t="shared" si="9"/>
        <v>33390898.870000001</v>
      </c>
    </row>
    <row r="599" spans="2:21">
      <c r="B599" s="121" t="s">
        <v>5157</v>
      </c>
      <c r="C599" s="122">
        <v>611</v>
      </c>
      <c r="D599" s="105"/>
      <c r="E599" s="103"/>
      <c r="F599" s="123" t="s">
        <v>148</v>
      </c>
      <c r="G599" s="124">
        <v>3010104000000</v>
      </c>
      <c r="H599" s="125"/>
      <c r="I599" s="123" t="s">
        <v>5162</v>
      </c>
      <c r="K599" s="30">
        <v>2893077.53</v>
      </c>
      <c r="L599" s="121" t="s">
        <v>22</v>
      </c>
      <c r="N599" s="30">
        <v>242291.38</v>
      </c>
      <c r="P599" s="30">
        <v>1711355.72</v>
      </c>
      <c r="Q599" s="30">
        <v>4362141.87</v>
      </c>
      <c r="R599" s="121" t="s">
        <v>22</v>
      </c>
      <c r="U599" s="48">
        <f t="shared" si="9"/>
        <v>4362141.87</v>
      </c>
    </row>
    <row r="600" spans="2:21">
      <c r="B600" s="121" t="s">
        <v>5157</v>
      </c>
      <c r="C600" s="122">
        <v>611</v>
      </c>
      <c r="D600" s="105"/>
      <c r="E600" s="103"/>
      <c r="F600" s="123" t="s">
        <v>148</v>
      </c>
      <c r="G600" s="124">
        <v>3020100000000</v>
      </c>
      <c r="H600" s="125"/>
      <c r="I600" s="123" t="s">
        <v>5151</v>
      </c>
      <c r="K600" s="30">
        <v>-286063050.20999998</v>
      </c>
      <c r="L600" s="121" t="s">
        <v>143</v>
      </c>
      <c r="N600" s="30">
        <v>147026793.06</v>
      </c>
      <c r="P600" s="30">
        <v>47306.25</v>
      </c>
      <c r="Q600" s="30">
        <v>-433042537.01999998</v>
      </c>
      <c r="R600" s="121" t="s">
        <v>143</v>
      </c>
      <c r="U600" s="48">
        <f t="shared" si="9"/>
        <v>433042537.01999998</v>
      </c>
    </row>
    <row r="601" spans="2:21">
      <c r="B601" s="121" t="s">
        <v>5157</v>
      </c>
      <c r="C601" s="122">
        <v>611</v>
      </c>
      <c r="D601" s="105"/>
      <c r="E601" s="103"/>
      <c r="F601" s="123" t="s">
        <v>148</v>
      </c>
      <c r="G601" s="124">
        <v>3020200000000</v>
      </c>
      <c r="H601" s="125"/>
      <c r="I601" s="123" t="s">
        <v>5152</v>
      </c>
      <c r="K601" s="30">
        <v>-6236160.2300000004</v>
      </c>
      <c r="L601" s="121" t="s">
        <v>143</v>
      </c>
      <c r="N601" s="30">
        <v>2689913.64</v>
      </c>
      <c r="P601" s="30">
        <v>0</v>
      </c>
      <c r="Q601" s="30">
        <v>-8926073.8699999992</v>
      </c>
      <c r="R601" s="121" t="s">
        <v>143</v>
      </c>
      <c r="U601" s="48">
        <f t="shared" si="9"/>
        <v>8926073.8699999992</v>
      </c>
    </row>
    <row r="602" spans="2:21">
      <c r="B602" s="121" t="s">
        <v>5157</v>
      </c>
      <c r="C602" s="122">
        <v>3023</v>
      </c>
      <c r="D602" s="105"/>
      <c r="E602" s="103"/>
      <c r="F602" s="123" t="s">
        <v>150</v>
      </c>
      <c r="G602" s="124">
        <v>3010101000000</v>
      </c>
      <c r="H602" s="125"/>
      <c r="I602" s="123" t="s">
        <v>5160</v>
      </c>
      <c r="K602" s="30">
        <v>1191073.46</v>
      </c>
      <c r="L602" s="121" t="s">
        <v>22</v>
      </c>
      <c r="N602" s="30">
        <v>0</v>
      </c>
      <c r="P602" s="30">
        <v>4268710.2</v>
      </c>
      <c r="Q602" s="30">
        <v>5459783.6600000001</v>
      </c>
      <c r="R602" s="121" t="s">
        <v>22</v>
      </c>
      <c r="U602" s="48">
        <f t="shared" si="9"/>
        <v>5459783.6600000001</v>
      </c>
    </row>
    <row r="603" spans="2:21">
      <c r="B603" s="121" t="s">
        <v>5157</v>
      </c>
      <c r="C603" s="122">
        <v>3023</v>
      </c>
      <c r="D603" s="105"/>
      <c r="E603" s="103"/>
      <c r="F603" s="123" t="s">
        <v>150</v>
      </c>
      <c r="G603" s="124">
        <v>3010103000000</v>
      </c>
      <c r="H603" s="125"/>
      <c r="I603" s="123" t="s">
        <v>5161</v>
      </c>
      <c r="K603" s="30">
        <v>1266368.55</v>
      </c>
      <c r="L603" s="121" t="s">
        <v>22</v>
      </c>
      <c r="N603" s="30">
        <v>0</v>
      </c>
      <c r="P603" s="30">
        <v>8161467.3799999999</v>
      </c>
      <c r="Q603" s="30">
        <v>9427835.9299999997</v>
      </c>
      <c r="R603" s="121" t="s">
        <v>22</v>
      </c>
      <c r="U603" s="48">
        <f t="shared" si="9"/>
        <v>9427835.9299999997</v>
      </c>
    </row>
    <row r="604" spans="2:21">
      <c r="B604" s="121" t="s">
        <v>5157</v>
      </c>
      <c r="C604" s="122">
        <v>3023</v>
      </c>
      <c r="D604" s="105"/>
      <c r="E604" s="103"/>
      <c r="F604" s="123" t="s">
        <v>150</v>
      </c>
      <c r="G604" s="124">
        <v>3010104000000</v>
      </c>
      <c r="H604" s="125"/>
      <c r="I604" s="123" t="s">
        <v>5162</v>
      </c>
      <c r="K604" s="30">
        <v>1133227.21</v>
      </c>
      <c r="L604" s="121" t="s">
        <v>22</v>
      </c>
      <c r="N604" s="30">
        <v>0</v>
      </c>
      <c r="P604" s="30">
        <v>384274.55</v>
      </c>
      <c r="Q604" s="30">
        <v>1517501.76</v>
      </c>
      <c r="R604" s="121" t="s">
        <v>22</v>
      </c>
      <c r="U604" s="48">
        <f t="shared" si="9"/>
        <v>1517501.76</v>
      </c>
    </row>
    <row r="605" spans="2:21">
      <c r="B605" s="121" t="s">
        <v>5157</v>
      </c>
      <c r="C605" s="122">
        <v>3023</v>
      </c>
      <c r="D605" s="105"/>
      <c r="E605" s="103"/>
      <c r="F605" s="123" t="s">
        <v>150</v>
      </c>
      <c r="G605" s="124">
        <v>3020100000000</v>
      </c>
      <c r="H605" s="125"/>
      <c r="I605" s="123" t="s">
        <v>5151</v>
      </c>
      <c r="K605" s="30">
        <v>-16103702.890000001</v>
      </c>
      <c r="L605" s="121" t="s">
        <v>143</v>
      </c>
      <c r="N605" s="30">
        <v>8308032.5800000001</v>
      </c>
      <c r="P605" s="30">
        <v>0</v>
      </c>
      <c r="Q605" s="30">
        <v>-24411735.469999999</v>
      </c>
      <c r="R605" s="121" t="s">
        <v>143</v>
      </c>
      <c r="U605" s="48">
        <f t="shared" si="9"/>
        <v>24411735.469999999</v>
      </c>
    </row>
    <row r="606" spans="2:21">
      <c r="B606" s="121" t="s">
        <v>5157</v>
      </c>
      <c r="C606" s="122">
        <v>3023</v>
      </c>
      <c r="D606" s="105"/>
      <c r="E606" s="103"/>
      <c r="F606" s="123" t="s">
        <v>150</v>
      </c>
      <c r="G606" s="124">
        <v>3020200000000</v>
      </c>
      <c r="H606" s="125"/>
      <c r="I606" s="123" t="s">
        <v>5152</v>
      </c>
      <c r="K606" s="30">
        <v>-97872.46</v>
      </c>
      <c r="L606" s="121" t="s">
        <v>143</v>
      </c>
      <c r="N606" s="30">
        <v>828841.58</v>
      </c>
      <c r="P606" s="30">
        <v>0</v>
      </c>
      <c r="Q606" s="30">
        <v>-926714.04</v>
      </c>
      <c r="R606" s="121" t="s">
        <v>143</v>
      </c>
      <c r="U606" s="48">
        <f t="shared" si="9"/>
        <v>926714.04</v>
      </c>
    </row>
    <row r="607" spans="2:21">
      <c r="B607" s="121" t="s">
        <v>5157</v>
      </c>
      <c r="C607" s="122">
        <v>1612</v>
      </c>
      <c r="D607" s="105"/>
      <c r="E607" s="103"/>
      <c r="F607" s="123" t="s">
        <v>151</v>
      </c>
      <c r="G607" s="124">
        <v>3010101000000</v>
      </c>
      <c r="H607" s="125"/>
      <c r="I607" s="123" t="s">
        <v>5160</v>
      </c>
      <c r="K607" s="30">
        <v>729386.5</v>
      </c>
      <c r="L607" s="121" t="s">
        <v>22</v>
      </c>
      <c r="N607" s="30">
        <v>0</v>
      </c>
      <c r="P607" s="30">
        <v>657495.47</v>
      </c>
      <c r="Q607" s="30">
        <v>1386881.97</v>
      </c>
      <c r="R607" s="121" t="s">
        <v>22</v>
      </c>
      <c r="U607" s="48">
        <f t="shared" si="9"/>
        <v>1386881.97</v>
      </c>
    </row>
    <row r="608" spans="2:21">
      <c r="B608" s="121" t="s">
        <v>5157</v>
      </c>
      <c r="C608" s="122">
        <v>1612</v>
      </c>
      <c r="D608" s="105"/>
      <c r="E608" s="103"/>
      <c r="F608" s="123" t="s">
        <v>151</v>
      </c>
      <c r="G608" s="124">
        <v>3010104000000</v>
      </c>
      <c r="H608" s="125"/>
      <c r="I608" s="123" t="s">
        <v>5162</v>
      </c>
      <c r="K608" s="30">
        <v>17085.060000000001</v>
      </c>
      <c r="L608" s="121" t="s">
        <v>22</v>
      </c>
      <c r="N608" s="30">
        <v>0</v>
      </c>
      <c r="P608" s="30">
        <v>10787.96</v>
      </c>
      <c r="Q608" s="30">
        <v>27873.02</v>
      </c>
      <c r="R608" s="121" t="s">
        <v>22</v>
      </c>
      <c r="U608" s="48">
        <f t="shared" si="9"/>
        <v>27873.02</v>
      </c>
    </row>
    <row r="609" spans="2:21">
      <c r="B609" s="121" t="s">
        <v>5157</v>
      </c>
      <c r="C609" s="122">
        <v>1612</v>
      </c>
      <c r="D609" s="105"/>
      <c r="E609" s="103"/>
      <c r="F609" s="123" t="s">
        <v>151</v>
      </c>
      <c r="G609" s="124">
        <v>3020100000000</v>
      </c>
      <c r="H609" s="125"/>
      <c r="I609" s="123" t="s">
        <v>5151</v>
      </c>
      <c r="K609" s="30">
        <v>-16963397.5</v>
      </c>
      <c r="L609" s="121" t="s">
        <v>143</v>
      </c>
      <c r="N609" s="30">
        <v>8506289.8699999992</v>
      </c>
      <c r="P609" s="30">
        <v>0</v>
      </c>
      <c r="Q609" s="30">
        <v>-25469687.370000001</v>
      </c>
      <c r="R609" s="121" t="s">
        <v>143</v>
      </c>
      <c r="U609" s="48">
        <f t="shared" si="9"/>
        <v>25469687.370000001</v>
      </c>
    </row>
    <row r="610" spans="2:21">
      <c r="B610" s="121" t="s">
        <v>5157</v>
      </c>
      <c r="C610" s="122">
        <v>1612</v>
      </c>
      <c r="D610" s="105"/>
      <c r="E610" s="103"/>
      <c r="F610" s="123" t="s">
        <v>151</v>
      </c>
      <c r="G610" s="124">
        <v>3020200000000</v>
      </c>
      <c r="H610" s="125"/>
      <c r="I610" s="123" t="s">
        <v>5152</v>
      </c>
      <c r="K610" s="30">
        <v>-296423.88</v>
      </c>
      <c r="L610" s="121" t="s">
        <v>143</v>
      </c>
      <c r="N610" s="30">
        <v>31762.19</v>
      </c>
      <c r="P610" s="30">
        <v>0</v>
      </c>
      <c r="Q610" s="30">
        <v>-328186.07</v>
      </c>
      <c r="R610" s="121" t="s">
        <v>143</v>
      </c>
      <c r="U610" s="48">
        <f t="shared" si="9"/>
        <v>328186.07</v>
      </c>
    </row>
    <row r="611" spans="2:21">
      <c r="B611" s="121" t="s">
        <v>5157</v>
      </c>
      <c r="C611" s="122">
        <v>4515</v>
      </c>
      <c r="D611" s="105"/>
      <c r="E611" s="103"/>
      <c r="F611" s="123" t="s">
        <v>152</v>
      </c>
      <c r="G611" s="124">
        <v>3010101000000</v>
      </c>
      <c r="H611" s="125"/>
      <c r="I611" s="123" t="s">
        <v>5160</v>
      </c>
      <c r="K611" s="30">
        <v>0</v>
      </c>
      <c r="L611" s="121" t="s">
        <v>22</v>
      </c>
      <c r="N611" s="30">
        <v>0</v>
      </c>
      <c r="P611" s="30">
        <v>0</v>
      </c>
      <c r="Q611" s="30">
        <v>0</v>
      </c>
      <c r="R611" s="121" t="s">
        <v>22</v>
      </c>
      <c r="U611" s="48">
        <f t="shared" si="9"/>
        <v>0</v>
      </c>
    </row>
    <row r="612" spans="2:21">
      <c r="B612" s="121" t="s">
        <v>5157</v>
      </c>
      <c r="C612" s="122">
        <v>4515</v>
      </c>
      <c r="D612" s="105"/>
      <c r="E612" s="103"/>
      <c r="F612" s="123" t="s">
        <v>152</v>
      </c>
      <c r="G612" s="124">
        <v>3010102000000</v>
      </c>
      <c r="H612" s="125"/>
      <c r="I612" s="123" t="s">
        <v>5164</v>
      </c>
      <c r="K612" s="30">
        <v>0</v>
      </c>
      <c r="L612" s="121" t="s">
        <v>22</v>
      </c>
      <c r="N612" s="30">
        <v>0</v>
      </c>
      <c r="P612" s="30">
        <v>0</v>
      </c>
      <c r="Q612" s="30">
        <v>0</v>
      </c>
      <c r="R612" s="121" t="s">
        <v>22</v>
      </c>
      <c r="U612" s="48">
        <f t="shared" si="9"/>
        <v>0</v>
      </c>
    </row>
    <row r="613" spans="2:21">
      <c r="B613" s="121" t="s">
        <v>5157</v>
      </c>
      <c r="C613" s="122">
        <v>4515</v>
      </c>
      <c r="D613" s="105"/>
      <c r="E613" s="103"/>
      <c r="F613" s="123" t="s">
        <v>152</v>
      </c>
      <c r="G613" s="124">
        <v>3010103000000</v>
      </c>
      <c r="H613" s="125"/>
      <c r="I613" s="123" t="s">
        <v>5161</v>
      </c>
      <c r="K613" s="30">
        <v>5768565.5999999996</v>
      </c>
      <c r="L613" s="121" t="s">
        <v>22</v>
      </c>
      <c r="N613" s="30">
        <v>198163.35</v>
      </c>
      <c r="P613" s="30">
        <v>3131419.24</v>
      </c>
      <c r="Q613" s="30">
        <v>8701821.4900000002</v>
      </c>
      <c r="R613" s="121" t="s">
        <v>22</v>
      </c>
      <c r="U613" s="48">
        <f t="shared" si="9"/>
        <v>8701821.4900000002</v>
      </c>
    </row>
    <row r="614" spans="2:21">
      <c r="B614" s="121" t="s">
        <v>5157</v>
      </c>
      <c r="C614" s="122">
        <v>4515</v>
      </c>
      <c r="D614" s="105"/>
      <c r="E614" s="103"/>
      <c r="F614" s="123" t="s">
        <v>152</v>
      </c>
      <c r="G614" s="124">
        <v>3010104000000</v>
      </c>
      <c r="H614" s="125"/>
      <c r="I614" s="123" t="s">
        <v>5162</v>
      </c>
      <c r="K614" s="30">
        <v>0</v>
      </c>
      <c r="L614" s="121" t="s">
        <v>22</v>
      </c>
      <c r="N614" s="30">
        <v>0</v>
      </c>
      <c r="P614" s="30">
        <v>0</v>
      </c>
      <c r="Q614" s="30">
        <v>0</v>
      </c>
      <c r="R614" s="121" t="s">
        <v>22</v>
      </c>
      <c r="U614" s="48">
        <f t="shared" si="9"/>
        <v>0</v>
      </c>
    </row>
    <row r="615" spans="2:21">
      <c r="B615" s="121" t="s">
        <v>5157</v>
      </c>
      <c r="C615" s="122">
        <v>4515</v>
      </c>
      <c r="D615" s="105"/>
      <c r="E615" s="103"/>
      <c r="F615" s="123" t="s">
        <v>152</v>
      </c>
      <c r="G615" s="124">
        <v>3010105000000</v>
      </c>
      <c r="H615" s="125"/>
      <c r="I615" s="123" t="s">
        <v>5163</v>
      </c>
      <c r="K615" s="30">
        <v>0</v>
      </c>
      <c r="L615" s="121" t="s">
        <v>22</v>
      </c>
      <c r="N615" s="30">
        <v>0</v>
      </c>
      <c r="P615" s="30">
        <v>0</v>
      </c>
      <c r="Q615" s="30">
        <v>0</v>
      </c>
      <c r="R615" s="121" t="s">
        <v>22</v>
      </c>
      <c r="U615" s="48">
        <f t="shared" si="9"/>
        <v>0</v>
      </c>
    </row>
    <row r="616" spans="2:21">
      <c r="B616" s="121" t="s">
        <v>5157</v>
      </c>
      <c r="C616" s="122">
        <v>4515</v>
      </c>
      <c r="D616" s="105"/>
      <c r="E616" s="103"/>
      <c r="F616" s="123" t="s">
        <v>152</v>
      </c>
      <c r="G616" s="124">
        <v>3020100000000</v>
      </c>
      <c r="H616" s="125"/>
      <c r="I616" s="123" t="s">
        <v>5151</v>
      </c>
      <c r="K616" s="30">
        <v>-374592.12</v>
      </c>
      <c r="L616" s="121" t="s">
        <v>143</v>
      </c>
      <c r="N616" s="30">
        <v>244275.27</v>
      </c>
      <c r="P616" s="30">
        <v>0</v>
      </c>
      <c r="Q616" s="30">
        <v>-618867.39</v>
      </c>
      <c r="R616" s="121" t="s">
        <v>143</v>
      </c>
      <c r="U616" s="48">
        <f t="shared" si="9"/>
        <v>618867.39</v>
      </c>
    </row>
    <row r="617" spans="2:21">
      <c r="B617" s="121" t="s">
        <v>5157</v>
      </c>
      <c r="C617" s="122">
        <v>4515</v>
      </c>
      <c r="D617" s="105"/>
      <c r="E617" s="103"/>
      <c r="F617" s="123" t="s">
        <v>152</v>
      </c>
      <c r="G617" s="124">
        <v>3020200000000</v>
      </c>
      <c r="H617" s="125"/>
      <c r="I617" s="123" t="s">
        <v>5152</v>
      </c>
      <c r="K617" s="30">
        <v>0</v>
      </c>
      <c r="L617" s="121" t="s">
        <v>143</v>
      </c>
      <c r="N617" s="30">
        <v>0</v>
      </c>
      <c r="P617" s="30">
        <v>0</v>
      </c>
      <c r="Q617" s="30">
        <v>0</v>
      </c>
      <c r="R617" s="121" t="s">
        <v>143</v>
      </c>
      <c r="U617" s="48">
        <f t="shared" si="9"/>
        <v>0</v>
      </c>
    </row>
    <row r="618" spans="2:21">
      <c r="B618" s="121" t="s">
        <v>5157</v>
      </c>
      <c r="C618" s="122">
        <v>4039</v>
      </c>
      <c r="D618" s="105"/>
      <c r="E618" s="103"/>
      <c r="F618" s="123" t="s">
        <v>153</v>
      </c>
      <c r="G618" s="124">
        <v>3010101000000</v>
      </c>
      <c r="H618" s="125"/>
      <c r="I618" s="123" t="s">
        <v>5160</v>
      </c>
      <c r="K618" s="30">
        <v>11911487.33</v>
      </c>
      <c r="L618" s="121" t="s">
        <v>22</v>
      </c>
      <c r="N618" s="30">
        <v>0</v>
      </c>
      <c r="P618" s="30">
        <v>5396612.9199999999</v>
      </c>
      <c r="Q618" s="30">
        <v>17308100.25</v>
      </c>
      <c r="R618" s="121" t="s">
        <v>22</v>
      </c>
      <c r="U618" s="48">
        <f t="shared" si="9"/>
        <v>17308100.25</v>
      </c>
    </row>
    <row r="619" spans="2:21">
      <c r="B619" s="121" t="s">
        <v>5157</v>
      </c>
      <c r="C619" s="122">
        <v>4039</v>
      </c>
      <c r="D619" s="105"/>
      <c r="E619" s="103"/>
      <c r="F619" s="123" t="s">
        <v>153</v>
      </c>
      <c r="G619" s="124">
        <v>3010103000000</v>
      </c>
      <c r="H619" s="125"/>
      <c r="I619" s="123" t="s">
        <v>5161</v>
      </c>
      <c r="K619" s="30">
        <v>1287930.72</v>
      </c>
      <c r="L619" s="121" t="s">
        <v>22</v>
      </c>
      <c r="N619" s="30">
        <v>0</v>
      </c>
      <c r="P619" s="30">
        <v>609189.89</v>
      </c>
      <c r="Q619" s="30">
        <v>1897120.61</v>
      </c>
      <c r="R619" s="121" t="s">
        <v>22</v>
      </c>
      <c r="U619" s="48">
        <f t="shared" si="9"/>
        <v>1897120.61</v>
      </c>
    </row>
    <row r="620" spans="2:21">
      <c r="B620" s="121" t="s">
        <v>5157</v>
      </c>
      <c r="C620" s="122">
        <v>4039</v>
      </c>
      <c r="D620" s="105"/>
      <c r="E620" s="103"/>
      <c r="F620" s="123" t="s">
        <v>153</v>
      </c>
      <c r="G620" s="124">
        <v>3010104000000</v>
      </c>
      <c r="H620" s="125"/>
      <c r="I620" s="123" t="s">
        <v>5162</v>
      </c>
      <c r="K620" s="30">
        <v>84010.75</v>
      </c>
      <c r="L620" s="121" t="s">
        <v>22</v>
      </c>
      <c r="N620" s="30">
        <v>0</v>
      </c>
      <c r="P620" s="30">
        <v>48972.21</v>
      </c>
      <c r="Q620" s="30">
        <v>132982.96</v>
      </c>
      <c r="R620" s="121" t="s">
        <v>22</v>
      </c>
      <c r="U620" s="48">
        <f t="shared" si="9"/>
        <v>132982.96</v>
      </c>
    </row>
    <row r="621" spans="2:21">
      <c r="B621" s="121" t="s">
        <v>5157</v>
      </c>
      <c r="C621" s="122">
        <v>4039</v>
      </c>
      <c r="D621" s="105"/>
      <c r="E621" s="103"/>
      <c r="F621" s="123" t="s">
        <v>153</v>
      </c>
      <c r="G621" s="124">
        <v>3010105000000</v>
      </c>
      <c r="H621" s="125"/>
      <c r="I621" s="123" t="s">
        <v>5163</v>
      </c>
      <c r="K621" s="30">
        <v>572.44000000000005</v>
      </c>
      <c r="L621" s="121" t="s">
        <v>22</v>
      </c>
      <c r="N621" s="30">
        <v>0</v>
      </c>
      <c r="P621" s="30">
        <v>312.24</v>
      </c>
      <c r="Q621" s="30">
        <v>884.68</v>
      </c>
      <c r="R621" s="121" t="s">
        <v>22</v>
      </c>
      <c r="U621" s="48">
        <f t="shared" si="9"/>
        <v>884.68</v>
      </c>
    </row>
    <row r="622" spans="2:21">
      <c r="B622" s="121" t="s">
        <v>5157</v>
      </c>
      <c r="C622" s="122">
        <v>4039</v>
      </c>
      <c r="D622" s="105"/>
      <c r="E622" s="103"/>
      <c r="F622" s="123" t="s">
        <v>153</v>
      </c>
      <c r="G622" s="124">
        <v>3020100000000</v>
      </c>
      <c r="H622" s="125"/>
      <c r="I622" s="123" t="s">
        <v>5151</v>
      </c>
      <c r="K622" s="30">
        <v>-5389017.1600000001</v>
      </c>
      <c r="L622" s="121" t="s">
        <v>143</v>
      </c>
      <c r="N622" s="30">
        <v>2995348.22</v>
      </c>
      <c r="P622" s="30">
        <v>0</v>
      </c>
      <c r="Q622" s="30">
        <v>-8384365.3799999999</v>
      </c>
      <c r="R622" s="121" t="s">
        <v>143</v>
      </c>
      <c r="U622" s="48">
        <f t="shared" si="9"/>
        <v>8384365.3799999999</v>
      </c>
    </row>
    <row r="623" spans="2:21">
      <c r="B623" s="121" t="s">
        <v>5157</v>
      </c>
      <c r="C623" s="122">
        <v>3037</v>
      </c>
      <c r="D623" s="105"/>
      <c r="E623" s="103"/>
      <c r="F623" s="123" t="s">
        <v>154</v>
      </c>
      <c r="G623" s="124">
        <v>3010101000000</v>
      </c>
      <c r="H623" s="125"/>
      <c r="I623" s="123" t="s">
        <v>5160</v>
      </c>
      <c r="K623" s="30">
        <v>961785.68</v>
      </c>
      <c r="L623" s="121" t="s">
        <v>22</v>
      </c>
      <c r="N623" s="30">
        <v>0</v>
      </c>
      <c r="P623" s="30">
        <v>706673.54</v>
      </c>
      <c r="Q623" s="30">
        <v>1668459.22</v>
      </c>
      <c r="R623" s="121" t="s">
        <v>22</v>
      </c>
      <c r="U623" s="48">
        <f t="shared" si="9"/>
        <v>1668459.22</v>
      </c>
    </row>
    <row r="624" spans="2:21">
      <c r="B624" s="121" t="s">
        <v>5157</v>
      </c>
      <c r="C624" s="122">
        <v>3037</v>
      </c>
      <c r="D624" s="105"/>
      <c r="E624" s="103"/>
      <c r="F624" s="123" t="s">
        <v>154</v>
      </c>
      <c r="G624" s="124">
        <v>3010103000000</v>
      </c>
      <c r="H624" s="125"/>
      <c r="I624" s="123" t="s">
        <v>5161</v>
      </c>
      <c r="K624" s="30">
        <v>696999.29</v>
      </c>
      <c r="L624" s="121" t="s">
        <v>22</v>
      </c>
      <c r="N624" s="30">
        <v>0</v>
      </c>
      <c r="P624" s="30">
        <v>517407.15</v>
      </c>
      <c r="Q624" s="30">
        <v>1214406.44</v>
      </c>
      <c r="R624" s="121" t="s">
        <v>22</v>
      </c>
      <c r="U624" s="48">
        <f t="shared" si="9"/>
        <v>1214406.44</v>
      </c>
    </row>
    <row r="625" spans="2:21">
      <c r="B625" s="121" t="s">
        <v>5157</v>
      </c>
      <c r="C625" s="122">
        <v>3037</v>
      </c>
      <c r="D625" s="105"/>
      <c r="E625" s="103"/>
      <c r="F625" s="123" t="s">
        <v>154</v>
      </c>
      <c r="G625" s="124">
        <v>3010104000000</v>
      </c>
      <c r="H625" s="125"/>
      <c r="I625" s="123" t="s">
        <v>5162</v>
      </c>
      <c r="K625" s="30">
        <v>34618.660000000003</v>
      </c>
      <c r="L625" s="121" t="s">
        <v>22</v>
      </c>
      <c r="N625" s="30">
        <v>0</v>
      </c>
      <c r="P625" s="30">
        <v>21777.71</v>
      </c>
      <c r="Q625" s="30">
        <v>56396.37</v>
      </c>
      <c r="R625" s="121" t="s">
        <v>22</v>
      </c>
      <c r="U625" s="48">
        <f t="shared" si="9"/>
        <v>56396.37</v>
      </c>
    </row>
    <row r="626" spans="2:21">
      <c r="B626" s="121" t="s">
        <v>5157</v>
      </c>
      <c r="C626" s="122">
        <v>3037</v>
      </c>
      <c r="D626" s="105"/>
      <c r="E626" s="103"/>
      <c r="F626" s="123" t="s">
        <v>154</v>
      </c>
      <c r="G626" s="124">
        <v>3010105000000</v>
      </c>
      <c r="H626" s="125"/>
      <c r="I626" s="123" t="s">
        <v>5163</v>
      </c>
      <c r="K626" s="30">
        <v>0</v>
      </c>
      <c r="L626" s="121" t="s">
        <v>22</v>
      </c>
      <c r="N626" s="30">
        <v>25286.799999999999</v>
      </c>
      <c r="P626" s="30">
        <v>25286.799999999999</v>
      </c>
      <c r="Q626" s="30">
        <v>0</v>
      </c>
      <c r="R626" s="121" t="s">
        <v>22</v>
      </c>
      <c r="U626" s="48">
        <f t="shared" si="9"/>
        <v>0</v>
      </c>
    </row>
    <row r="627" spans="2:21">
      <c r="B627" s="121" t="s">
        <v>5157</v>
      </c>
      <c r="C627" s="122">
        <v>3037</v>
      </c>
      <c r="D627" s="105"/>
      <c r="E627" s="103"/>
      <c r="F627" s="123" t="s">
        <v>154</v>
      </c>
      <c r="G627" s="124">
        <v>3020100000000</v>
      </c>
      <c r="H627" s="125"/>
      <c r="I627" s="123" t="s">
        <v>5151</v>
      </c>
      <c r="K627" s="30">
        <v>-2224606.7200000002</v>
      </c>
      <c r="L627" s="121" t="s">
        <v>143</v>
      </c>
      <c r="N627" s="30">
        <v>1108826.69</v>
      </c>
      <c r="P627" s="30">
        <v>0</v>
      </c>
      <c r="Q627" s="30">
        <v>-3333433.41</v>
      </c>
      <c r="R627" s="121" t="s">
        <v>143</v>
      </c>
      <c r="U627" s="48">
        <f t="shared" si="9"/>
        <v>3333433.41</v>
      </c>
    </row>
    <row r="628" spans="2:21">
      <c r="B628" s="121" t="s">
        <v>5157</v>
      </c>
      <c r="C628" s="122">
        <v>4221</v>
      </c>
      <c r="D628" s="105"/>
      <c r="E628" s="103"/>
      <c r="F628" s="123" t="s">
        <v>155</v>
      </c>
      <c r="G628" s="124">
        <v>3010101000000</v>
      </c>
      <c r="H628" s="125"/>
      <c r="I628" s="123" t="s">
        <v>5160</v>
      </c>
      <c r="K628" s="30">
        <v>35186.620000000003</v>
      </c>
      <c r="L628" s="121" t="s">
        <v>22</v>
      </c>
      <c r="N628" s="30">
        <v>0</v>
      </c>
      <c r="P628" s="30">
        <v>16836.68</v>
      </c>
      <c r="Q628" s="30">
        <v>52023.3</v>
      </c>
      <c r="R628" s="121" t="s">
        <v>22</v>
      </c>
      <c r="U628" s="48">
        <f t="shared" si="9"/>
        <v>52023.3</v>
      </c>
    </row>
    <row r="629" spans="2:21">
      <c r="B629" s="121" t="s">
        <v>5157</v>
      </c>
      <c r="C629" s="122">
        <v>4221</v>
      </c>
      <c r="D629" s="105"/>
      <c r="E629" s="103"/>
      <c r="F629" s="123" t="s">
        <v>155</v>
      </c>
      <c r="G629" s="124">
        <v>3010102000000</v>
      </c>
      <c r="H629" s="125"/>
      <c r="I629" s="123" t="s">
        <v>5164</v>
      </c>
      <c r="K629" s="30">
        <v>44408.71</v>
      </c>
      <c r="L629" s="121" t="s">
        <v>22</v>
      </c>
      <c r="N629" s="30">
        <v>0</v>
      </c>
      <c r="P629" s="30">
        <v>22059.18</v>
      </c>
      <c r="Q629" s="30">
        <v>66467.89</v>
      </c>
      <c r="R629" s="121" t="s">
        <v>22</v>
      </c>
      <c r="U629" s="48">
        <f t="shared" si="9"/>
        <v>66467.89</v>
      </c>
    </row>
    <row r="630" spans="2:21">
      <c r="B630" s="121" t="s">
        <v>5157</v>
      </c>
      <c r="C630" s="122">
        <v>4221</v>
      </c>
      <c r="D630" s="105"/>
      <c r="E630" s="103"/>
      <c r="F630" s="123" t="s">
        <v>155</v>
      </c>
      <c r="G630" s="124">
        <v>3010103000000</v>
      </c>
      <c r="H630" s="125"/>
      <c r="I630" s="123" t="s">
        <v>5161</v>
      </c>
      <c r="K630" s="30">
        <v>1500331.4</v>
      </c>
      <c r="L630" s="121" t="s">
        <v>22</v>
      </c>
      <c r="N630" s="30">
        <v>0</v>
      </c>
      <c r="P630" s="30">
        <v>962040.97</v>
      </c>
      <c r="Q630" s="30">
        <v>2462372.37</v>
      </c>
      <c r="R630" s="121" t="s">
        <v>22</v>
      </c>
      <c r="U630" s="48">
        <f t="shared" si="9"/>
        <v>2462372.37</v>
      </c>
    </row>
    <row r="631" spans="2:21">
      <c r="B631" s="121" t="s">
        <v>5157</v>
      </c>
      <c r="C631" s="122">
        <v>4221</v>
      </c>
      <c r="D631" s="105"/>
      <c r="E631" s="103"/>
      <c r="F631" s="123" t="s">
        <v>155</v>
      </c>
      <c r="G631" s="124">
        <v>3020100000000</v>
      </c>
      <c r="H631" s="125"/>
      <c r="I631" s="123" t="s">
        <v>5151</v>
      </c>
      <c r="K631" s="30">
        <v>-428779.01</v>
      </c>
      <c r="L631" s="121" t="s">
        <v>143</v>
      </c>
      <c r="N631" s="30">
        <v>277045.98</v>
      </c>
      <c r="P631" s="30">
        <v>0</v>
      </c>
      <c r="Q631" s="30">
        <v>-705824.99</v>
      </c>
      <c r="R631" s="121" t="s">
        <v>143</v>
      </c>
      <c r="U631" s="48">
        <f t="shared" si="9"/>
        <v>705824.99</v>
      </c>
    </row>
    <row r="632" spans="2:21">
      <c r="B632" s="121" t="s">
        <v>5157</v>
      </c>
      <c r="C632" s="122">
        <v>3411</v>
      </c>
      <c r="D632" s="105"/>
      <c r="E632" s="103"/>
      <c r="F632" s="123" t="s">
        <v>156</v>
      </c>
      <c r="G632" s="124">
        <v>3010101000000</v>
      </c>
      <c r="H632" s="125"/>
      <c r="I632" s="123" t="s">
        <v>5160</v>
      </c>
      <c r="K632" s="30">
        <v>2625746.44</v>
      </c>
      <c r="L632" s="121" t="s">
        <v>22</v>
      </c>
      <c r="N632" s="30">
        <v>0</v>
      </c>
      <c r="P632" s="30">
        <v>1236333.56</v>
      </c>
      <c r="Q632" s="30">
        <v>3862080</v>
      </c>
      <c r="R632" s="121" t="s">
        <v>22</v>
      </c>
      <c r="U632" s="48">
        <f t="shared" si="9"/>
        <v>3862080</v>
      </c>
    </row>
    <row r="633" spans="2:21">
      <c r="B633" s="121" t="s">
        <v>5157</v>
      </c>
      <c r="C633" s="122">
        <v>3411</v>
      </c>
      <c r="D633" s="105"/>
      <c r="E633" s="103"/>
      <c r="F633" s="123" t="s">
        <v>156</v>
      </c>
      <c r="G633" s="124">
        <v>3010103000000</v>
      </c>
      <c r="H633" s="125"/>
      <c r="I633" s="123" t="s">
        <v>5161</v>
      </c>
      <c r="K633" s="30">
        <v>2090297.76</v>
      </c>
      <c r="L633" s="121" t="s">
        <v>22</v>
      </c>
      <c r="N633" s="30">
        <v>0</v>
      </c>
      <c r="P633" s="30">
        <v>1035861.36</v>
      </c>
      <c r="Q633" s="30">
        <v>3126159.12</v>
      </c>
      <c r="R633" s="121" t="s">
        <v>22</v>
      </c>
      <c r="U633" s="48">
        <f t="shared" si="9"/>
        <v>3126159.12</v>
      </c>
    </row>
    <row r="634" spans="2:21">
      <c r="B634" s="121" t="s">
        <v>5157</v>
      </c>
      <c r="C634" s="122">
        <v>3411</v>
      </c>
      <c r="D634" s="105"/>
      <c r="E634" s="103"/>
      <c r="F634" s="123" t="s">
        <v>156</v>
      </c>
      <c r="G634" s="124">
        <v>3010104000000</v>
      </c>
      <c r="H634" s="125"/>
      <c r="I634" s="123" t="s">
        <v>5162</v>
      </c>
      <c r="K634" s="30">
        <v>405023.6</v>
      </c>
      <c r="L634" s="121" t="s">
        <v>22</v>
      </c>
      <c r="N634" s="30">
        <v>0</v>
      </c>
      <c r="P634" s="30">
        <v>190012.44</v>
      </c>
      <c r="Q634" s="30">
        <v>595036.04</v>
      </c>
      <c r="R634" s="121" t="s">
        <v>22</v>
      </c>
      <c r="U634" s="48">
        <f t="shared" si="9"/>
        <v>595036.04</v>
      </c>
    </row>
    <row r="635" spans="2:21">
      <c r="B635" s="121" t="s">
        <v>5157</v>
      </c>
      <c r="C635" s="122">
        <v>3411</v>
      </c>
      <c r="D635" s="105"/>
      <c r="E635" s="103"/>
      <c r="F635" s="123" t="s">
        <v>156</v>
      </c>
      <c r="G635" s="124">
        <v>3010105000000</v>
      </c>
      <c r="H635" s="125"/>
      <c r="I635" s="123" t="s">
        <v>5163</v>
      </c>
      <c r="K635" s="30">
        <v>45941.61</v>
      </c>
      <c r="L635" s="121" t="s">
        <v>22</v>
      </c>
      <c r="N635" s="30">
        <v>40314.26</v>
      </c>
      <c r="P635" s="30">
        <v>63458.7</v>
      </c>
      <c r="Q635" s="30">
        <v>69086.05</v>
      </c>
      <c r="R635" s="121" t="s">
        <v>22</v>
      </c>
      <c r="U635" s="48">
        <f t="shared" si="9"/>
        <v>69086.05</v>
      </c>
    </row>
    <row r="636" spans="2:21">
      <c r="B636" s="121" t="s">
        <v>5157</v>
      </c>
      <c r="C636" s="122">
        <v>3411</v>
      </c>
      <c r="D636" s="105"/>
      <c r="E636" s="103"/>
      <c r="F636" s="123" t="s">
        <v>156</v>
      </c>
      <c r="G636" s="124">
        <v>3020100000000</v>
      </c>
      <c r="H636" s="125"/>
      <c r="I636" s="123" t="s">
        <v>5151</v>
      </c>
      <c r="K636" s="30">
        <v>-2584650.64</v>
      </c>
      <c r="L636" s="121" t="s">
        <v>143</v>
      </c>
      <c r="N636" s="30">
        <v>1290844.71</v>
      </c>
      <c r="P636" s="30">
        <v>0</v>
      </c>
      <c r="Q636" s="30">
        <v>-3875495.35</v>
      </c>
      <c r="R636" s="121" t="s">
        <v>143</v>
      </c>
      <c r="U636" s="48">
        <f t="shared" si="9"/>
        <v>3875495.35</v>
      </c>
    </row>
    <row r="637" spans="2:21">
      <c r="B637" s="121" t="s">
        <v>5157</v>
      </c>
      <c r="C637" s="122">
        <v>3411</v>
      </c>
      <c r="D637" s="105"/>
      <c r="E637" s="103"/>
      <c r="F637" s="123" t="s">
        <v>156</v>
      </c>
      <c r="G637" s="124">
        <v>3020200000000</v>
      </c>
      <c r="H637" s="125"/>
      <c r="I637" s="123" t="s">
        <v>5152</v>
      </c>
      <c r="K637" s="30">
        <v>-295001.51</v>
      </c>
      <c r="L637" s="121" t="s">
        <v>143</v>
      </c>
      <c r="N637" s="30">
        <v>0</v>
      </c>
      <c r="P637" s="30">
        <v>0</v>
      </c>
      <c r="Q637" s="30">
        <v>-295001.51</v>
      </c>
      <c r="R637" s="121" t="s">
        <v>143</v>
      </c>
      <c r="U637" s="48">
        <f t="shared" si="9"/>
        <v>295001.51</v>
      </c>
    </row>
    <row r="638" spans="2:21">
      <c r="B638" s="121" t="s">
        <v>5157</v>
      </c>
      <c r="C638" s="122">
        <v>1657</v>
      </c>
      <c r="D638" s="105"/>
      <c r="E638" s="103"/>
      <c r="F638" s="123" t="s">
        <v>304</v>
      </c>
      <c r="G638" s="124">
        <v>3010101000000</v>
      </c>
      <c r="H638" s="125"/>
      <c r="I638" s="123" t="s">
        <v>5160</v>
      </c>
      <c r="K638" s="30">
        <v>0</v>
      </c>
      <c r="L638" s="121" t="s">
        <v>22</v>
      </c>
      <c r="N638" s="30">
        <v>0</v>
      </c>
      <c r="P638" s="30">
        <v>0</v>
      </c>
      <c r="Q638" s="30">
        <v>0</v>
      </c>
      <c r="R638" s="121" t="s">
        <v>22</v>
      </c>
      <c r="U638" s="48">
        <f t="shared" si="9"/>
        <v>0</v>
      </c>
    </row>
    <row r="639" spans="2:21">
      <c r="B639" s="121" t="s">
        <v>5157</v>
      </c>
      <c r="C639" s="122">
        <v>1657</v>
      </c>
      <c r="D639" s="105"/>
      <c r="E639" s="103"/>
      <c r="F639" s="123" t="s">
        <v>304</v>
      </c>
      <c r="G639" s="124">
        <v>3010102000000</v>
      </c>
      <c r="H639" s="125"/>
      <c r="I639" s="123" t="s">
        <v>5164</v>
      </c>
      <c r="K639" s="30">
        <v>0</v>
      </c>
      <c r="L639" s="121" t="s">
        <v>22</v>
      </c>
      <c r="N639" s="30">
        <v>0</v>
      </c>
      <c r="P639" s="30">
        <v>0</v>
      </c>
      <c r="Q639" s="30">
        <v>0</v>
      </c>
      <c r="R639" s="121" t="s">
        <v>22</v>
      </c>
      <c r="U639" s="48">
        <f t="shared" si="9"/>
        <v>0</v>
      </c>
    </row>
    <row r="640" spans="2:21">
      <c r="B640" s="121" t="s">
        <v>5157</v>
      </c>
      <c r="C640" s="122">
        <v>1657</v>
      </c>
      <c r="D640" s="105"/>
      <c r="E640" s="103"/>
      <c r="F640" s="123" t="s">
        <v>304</v>
      </c>
      <c r="G640" s="124">
        <v>3010103000000</v>
      </c>
      <c r="H640" s="125"/>
      <c r="I640" s="123" t="s">
        <v>5161</v>
      </c>
      <c r="K640" s="30">
        <v>0</v>
      </c>
      <c r="L640" s="121" t="s">
        <v>22</v>
      </c>
      <c r="N640" s="30">
        <v>0</v>
      </c>
      <c r="P640" s="30">
        <v>0</v>
      </c>
      <c r="Q640" s="30">
        <v>0</v>
      </c>
      <c r="R640" s="121" t="s">
        <v>22</v>
      </c>
      <c r="U640" s="48">
        <f t="shared" si="9"/>
        <v>0</v>
      </c>
    </row>
    <row r="641" spans="2:21">
      <c r="B641" s="121" t="s">
        <v>5157</v>
      </c>
      <c r="C641" s="122">
        <v>1657</v>
      </c>
      <c r="D641" s="105"/>
      <c r="E641" s="103"/>
      <c r="F641" s="123" t="s">
        <v>304</v>
      </c>
      <c r="G641" s="124">
        <v>3010104000000</v>
      </c>
      <c r="H641" s="125"/>
      <c r="I641" s="123" t="s">
        <v>5162</v>
      </c>
      <c r="K641" s="30">
        <v>0</v>
      </c>
      <c r="L641" s="121" t="s">
        <v>22</v>
      </c>
      <c r="N641" s="30">
        <v>0</v>
      </c>
      <c r="P641" s="30">
        <v>0</v>
      </c>
      <c r="Q641" s="30">
        <v>0</v>
      </c>
      <c r="R641" s="121" t="s">
        <v>22</v>
      </c>
      <c r="U641" s="48">
        <f t="shared" si="9"/>
        <v>0</v>
      </c>
    </row>
    <row r="642" spans="2:21">
      <c r="B642" s="121" t="s">
        <v>5157</v>
      </c>
      <c r="C642" s="122">
        <v>1657</v>
      </c>
      <c r="D642" s="105"/>
      <c r="E642" s="103"/>
      <c r="F642" s="123" t="s">
        <v>304</v>
      </c>
      <c r="G642" s="124">
        <v>3010105000000</v>
      </c>
      <c r="H642" s="125"/>
      <c r="I642" s="123" t="s">
        <v>5163</v>
      </c>
      <c r="K642" s="30">
        <v>0</v>
      </c>
      <c r="L642" s="121" t="s">
        <v>22</v>
      </c>
      <c r="N642" s="30">
        <v>0</v>
      </c>
      <c r="P642" s="30">
        <v>0</v>
      </c>
      <c r="Q642" s="30">
        <v>0</v>
      </c>
      <c r="R642" s="121" t="s">
        <v>22</v>
      </c>
      <c r="U642" s="48">
        <f t="shared" si="9"/>
        <v>0</v>
      </c>
    </row>
    <row r="643" spans="2:21">
      <c r="B643" s="121" t="s">
        <v>5157</v>
      </c>
      <c r="C643" s="122">
        <v>1657</v>
      </c>
      <c r="D643" s="105"/>
      <c r="E643" s="103"/>
      <c r="F643" s="123" t="s">
        <v>304</v>
      </c>
      <c r="G643" s="124">
        <v>3020100000000</v>
      </c>
      <c r="H643" s="125"/>
      <c r="I643" s="123" t="s">
        <v>5151</v>
      </c>
      <c r="K643" s="30">
        <v>0</v>
      </c>
      <c r="L643" s="121" t="s">
        <v>143</v>
      </c>
      <c r="N643" s="30">
        <v>0</v>
      </c>
      <c r="P643" s="30">
        <v>0</v>
      </c>
      <c r="Q643" s="30">
        <v>0</v>
      </c>
      <c r="R643" s="121" t="s">
        <v>143</v>
      </c>
      <c r="U643" s="48">
        <f t="shared" si="9"/>
        <v>0</v>
      </c>
    </row>
    <row r="644" spans="2:21">
      <c r="B644" s="121" t="s">
        <v>5157</v>
      </c>
      <c r="C644" s="122">
        <v>1657</v>
      </c>
      <c r="D644" s="105"/>
      <c r="E644" s="103"/>
      <c r="F644" s="123" t="s">
        <v>304</v>
      </c>
      <c r="G644" s="124">
        <v>3020200000000</v>
      </c>
      <c r="H644" s="125"/>
      <c r="I644" s="123" t="s">
        <v>5152</v>
      </c>
      <c r="K644" s="30">
        <v>0</v>
      </c>
      <c r="L644" s="121" t="s">
        <v>143</v>
      </c>
      <c r="N644" s="30">
        <v>0</v>
      </c>
      <c r="P644" s="30">
        <v>0</v>
      </c>
      <c r="Q644" s="30">
        <v>0</v>
      </c>
      <c r="R644" s="121" t="s">
        <v>143</v>
      </c>
      <c r="U644" s="48">
        <f t="shared" si="9"/>
        <v>0</v>
      </c>
    </row>
    <row r="645" spans="2:21">
      <c r="B645" s="121" t="s">
        <v>5157</v>
      </c>
      <c r="C645" s="122">
        <v>3304</v>
      </c>
      <c r="D645" s="105"/>
      <c r="E645" s="103"/>
      <c r="F645" s="123" t="s">
        <v>157</v>
      </c>
      <c r="G645" s="124">
        <v>3010101000000</v>
      </c>
      <c r="H645" s="125"/>
      <c r="I645" s="123" t="s">
        <v>5160</v>
      </c>
      <c r="K645" s="30">
        <v>1639148.61</v>
      </c>
      <c r="L645" s="121" t="s">
        <v>22</v>
      </c>
      <c r="N645" s="30">
        <v>0</v>
      </c>
      <c r="P645" s="30">
        <v>826994.79</v>
      </c>
      <c r="Q645" s="30">
        <v>2466143.4</v>
      </c>
      <c r="R645" s="121" t="s">
        <v>22</v>
      </c>
      <c r="U645" s="48">
        <f t="shared" si="9"/>
        <v>2466143.4</v>
      </c>
    </row>
    <row r="646" spans="2:21">
      <c r="B646" s="121" t="s">
        <v>5157</v>
      </c>
      <c r="C646" s="122">
        <v>3304</v>
      </c>
      <c r="D646" s="105"/>
      <c r="E646" s="103"/>
      <c r="F646" s="123" t="s">
        <v>157</v>
      </c>
      <c r="G646" s="124">
        <v>3010103000000</v>
      </c>
      <c r="H646" s="125"/>
      <c r="I646" s="123" t="s">
        <v>5161</v>
      </c>
      <c r="K646" s="30">
        <v>465755.52</v>
      </c>
      <c r="L646" s="121" t="s">
        <v>22</v>
      </c>
      <c r="N646" s="30">
        <v>0</v>
      </c>
      <c r="P646" s="30">
        <v>242757.16</v>
      </c>
      <c r="Q646" s="30">
        <v>708512.68</v>
      </c>
      <c r="R646" s="121" t="s">
        <v>22</v>
      </c>
      <c r="U646" s="48">
        <f t="shared" si="9"/>
        <v>708512.68</v>
      </c>
    </row>
    <row r="647" spans="2:21">
      <c r="B647" s="121" t="s">
        <v>5157</v>
      </c>
      <c r="C647" s="122">
        <v>3304</v>
      </c>
      <c r="D647" s="105"/>
      <c r="E647" s="103"/>
      <c r="F647" s="123" t="s">
        <v>157</v>
      </c>
      <c r="G647" s="124">
        <v>3010104000000</v>
      </c>
      <c r="H647" s="125"/>
      <c r="I647" s="123" t="s">
        <v>5162</v>
      </c>
      <c r="K647" s="30">
        <v>13420.2</v>
      </c>
      <c r="L647" s="121" t="s">
        <v>22</v>
      </c>
      <c r="N647" s="30">
        <v>0</v>
      </c>
      <c r="P647" s="30">
        <v>6710.1</v>
      </c>
      <c r="Q647" s="30">
        <v>20130.3</v>
      </c>
      <c r="R647" s="121" t="s">
        <v>22</v>
      </c>
      <c r="U647" s="48">
        <f t="shared" si="9"/>
        <v>20130.3</v>
      </c>
    </row>
    <row r="648" spans="2:21">
      <c r="B648" s="121" t="s">
        <v>5157</v>
      </c>
      <c r="C648" s="122">
        <v>3304</v>
      </c>
      <c r="D648" s="105"/>
      <c r="E648" s="103"/>
      <c r="F648" s="123" t="s">
        <v>157</v>
      </c>
      <c r="G648" s="124">
        <v>3020100000000</v>
      </c>
      <c r="H648" s="125"/>
      <c r="I648" s="123" t="s">
        <v>5151</v>
      </c>
      <c r="K648" s="30">
        <v>-3702222.1</v>
      </c>
      <c r="L648" s="121" t="s">
        <v>143</v>
      </c>
      <c r="N648" s="30">
        <v>2143171.2799999998</v>
      </c>
      <c r="P648" s="30">
        <v>0</v>
      </c>
      <c r="Q648" s="30">
        <v>-5845393.3799999999</v>
      </c>
      <c r="R648" s="121" t="s">
        <v>143</v>
      </c>
      <c r="U648" s="48">
        <f t="shared" si="9"/>
        <v>5845393.3799999999</v>
      </c>
    </row>
    <row r="649" spans="2:21">
      <c r="B649" s="121" t="s">
        <v>5157</v>
      </c>
      <c r="C649" s="122">
        <v>3304</v>
      </c>
      <c r="D649" s="105"/>
      <c r="E649" s="103"/>
      <c r="F649" s="123" t="s">
        <v>157</v>
      </c>
      <c r="G649" s="124">
        <v>3020200000000</v>
      </c>
      <c r="H649" s="125"/>
      <c r="I649" s="123" t="s">
        <v>5152</v>
      </c>
      <c r="K649" s="30">
        <v>-989621.64</v>
      </c>
      <c r="L649" s="121" t="s">
        <v>143</v>
      </c>
      <c r="N649" s="30">
        <v>2113474.83</v>
      </c>
      <c r="P649" s="30">
        <v>0</v>
      </c>
      <c r="Q649" s="30">
        <v>-3103096.47</v>
      </c>
      <c r="R649" s="121" t="s">
        <v>143</v>
      </c>
      <c r="U649" s="48">
        <f t="shared" si="9"/>
        <v>3103096.47</v>
      </c>
    </row>
    <row r="650" spans="2:21">
      <c r="B650" s="121" t="s">
        <v>5157</v>
      </c>
      <c r="C650" s="122">
        <v>2213</v>
      </c>
      <c r="D650" s="105"/>
      <c r="E650" s="103"/>
      <c r="F650" s="123" t="s">
        <v>158</v>
      </c>
      <c r="G650" s="124">
        <v>3010101000000</v>
      </c>
      <c r="H650" s="125"/>
      <c r="I650" s="123" t="s">
        <v>5160</v>
      </c>
      <c r="K650" s="30">
        <v>2024697.31</v>
      </c>
      <c r="L650" s="121" t="s">
        <v>22</v>
      </c>
      <c r="N650" s="30">
        <v>0</v>
      </c>
      <c r="P650" s="30">
        <v>1027780.72</v>
      </c>
      <c r="Q650" s="30">
        <v>3052478.03</v>
      </c>
      <c r="R650" s="121" t="s">
        <v>22</v>
      </c>
      <c r="U650" s="48">
        <f t="shared" si="9"/>
        <v>3052478.03</v>
      </c>
    </row>
    <row r="651" spans="2:21">
      <c r="B651" s="121" t="s">
        <v>5157</v>
      </c>
      <c r="C651" s="122">
        <v>2213</v>
      </c>
      <c r="D651" s="105"/>
      <c r="E651" s="103"/>
      <c r="F651" s="123" t="s">
        <v>158</v>
      </c>
      <c r="G651" s="124">
        <v>3010103000000</v>
      </c>
      <c r="H651" s="125"/>
      <c r="I651" s="123" t="s">
        <v>5161</v>
      </c>
      <c r="K651" s="30">
        <v>1572697.93</v>
      </c>
      <c r="L651" s="121" t="s">
        <v>22</v>
      </c>
      <c r="N651" s="30">
        <v>0</v>
      </c>
      <c r="P651" s="30">
        <v>776271.34</v>
      </c>
      <c r="Q651" s="30">
        <v>2348969.27</v>
      </c>
      <c r="R651" s="121" t="s">
        <v>22</v>
      </c>
      <c r="U651" s="48">
        <f t="shared" si="9"/>
        <v>2348969.27</v>
      </c>
    </row>
    <row r="652" spans="2:21">
      <c r="B652" s="121" t="s">
        <v>5157</v>
      </c>
      <c r="C652" s="122">
        <v>2213</v>
      </c>
      <c r="D652" s="105"/>
      <c r="E652" s="103"/>
      <c r="F652" s="123" t="s">
        <v>158</v>
      </c>
      <c r="G652" s="124">
        <v>3010104000000</v>
      </c>
      <c r="H652" s="125"/>
      <c r="I652" s="123" t="s">
        <v>5162</v>
      </c>
      <c r="K652" s="30">
        <v>136447.51</v>
      </c>
      <c r="L652" s="121" t="s">
        <v>22</v>
      </c>
      <c r="N652" s="30">
        <v>0</v>
      </c>
      <c r="P652" s="30">
        <v>57423.26</v>
      </c>
      <c r="Q652" s="30">
        <v>193870.77</v>
      </c>
      <c r="R652" s="121" t="s">
        <v>22</v>
      </c>
      <c r="U652" s="48">
        <f t="shared" si="9"/>
        <v>193870.77</v>
      </c>
    </row>
    <row r="653" spans="2:21">
      <c r="B653" s="121" t="s">
        <v>5157</v>
      </c>
      <c r="C653" s="122">
        <v>2213</v>
      </c>
      <c r="D653" s="105"/>
      <c r="E653" s="103"/>
      <c r="F653" s="123" t="s">
        <v>158</v>
      </c>
      <c r="G653" s="124">
        <v>3010105000000</v>
      </c>
      <c r="H653" s="125"/>
      <c r="I653" s="123" t="s">
        <v>5163</v>
      </c>
      <c r="K653" s="30">
        <v>2986</v>
      </c>
      <c r="L653" s="121" t="s">
        <v>22</v>
      </c>
      <c r="N653" s="30">
        <v>0</v>
      </c>
      <c r="P653" s="30">
        <v>4310</v>
      </c>
      <c r="Q653" s="30">
        <v>7296</v>
      </c>
      <c r="R653" s="121" t="s">
        <v>22</v>
      </c>
      <c r="U653" s="48">
        <f t="shared" si="9"/>
        <v>7296</v>
      </c>
    </row>
    <row r="654" spans="2:21">
      <c r="B654" s="121" t="s">
        <v>5157</v>
      </c>
      <c r="C654" s="122">
        <v>2213</v>
      </c>
      <c r="D654" s="105"/>
      <c r="E654" s="103"/>
      <c r="F654" s="123" t="s">
        <v>158</v>
      </c>
      <c r="G654" s="124">
        <v>3020100000000</v>
      </c>
      <c r="H654" s="125"/>
      <c r="I654" s="123" t="s">
        <v>5151</v>
      </c>
      <c r="K654" s="30">
        <v>-2559727.31</v>
      </c>
      <c r="L654" s="121" t="s">
        <v>143</v>
      </c>
      <c r="N654" s="30">
        <v>1394072.83</v>
      </c>
      <c r="P654" s="30">
        <v>0</v>
      </c>
      <c r="Q654" s="30">
        <v>-3953800.14</v>
      </c>
      <c r="R654" s="121" t="s">
        <v>143</v>
      </c>
      <c r="U654" s="48">
        <f t="shared" ref="U654:U717" si="10">ABS(Q654)</f>
        <v>3953800.14</v>
      </c>
    </row>
    <row r="655" spans="2:21">
      <c r="B655" s="121" t="s">
        <v>5157</v>
      </c>
      <c r="C655" s="122">
        <v>2213</v>
      </c>
      <c r="D655" s="105"/>
      <c r="E655" s="103"/>
      <c r="F655" s="123" t="s">
        <v>158</v>
      </c>
      <c r="G655" s="124">
        <v>3020200000000</v>
      </c>
      <c r="H655" s="125"/>
      <c r="I655" s="123" t="s">
        <v>5152</v>
      </c>
      <c r="K655" s="30">
        <v>-1088876.94</v>
      </c>
      <c r="L655" s="121" t="s">
        <v>143</v>
      </c>
      <c r="N655" s="30">
        <v>335145.44</v>
      </c>
      <c r="P655" s="30">
        <v>0</v>
      </c>
      <c r="Q655" s="30">
        <v>-1424022.38</v>
      </c>
      <c r="R655" s="121" t="s">
        <v>143</v>
      </c>
      <c r="U655" s="48">
        <f t="shared" si="10"/>
        <v>1424022.38</v>
      </c>
    </row>
    <row r="656" spans="2:21">
      <c r="B656" s="121" t="s">
        <v>5157</v>
      </c>
      <c r="C656" s="122">
        <v>4101</v>
      </c>
      <c r="D656" s="105"/>
      <c r="E656" s="103"/>
      <c r="F656" s="123" t="s">
        <v>159</v>
      </c>
      <c r="G656" s="124">
        <v>3010101000000</v>
      </c>
      <c r="H656" s="125"/>
      <c r="I656" s="123" t="s">
        <v>5160</v>
      </c>
      <c r="K656" s="30">
        <v>2717573.63</v>
      </c>
      <c r="L656" s="121" t="s">
        <v>22</v>
      </c>
      <c r="N656" s="30">
        <v>0</v>
      </c>
      <c r="P656" s="30">
        <v>1323097.82</v>
      </c>
      <c r="Q656" s="30">
        <v>4040671.45</v>
      </c>
      <c r="R656" s="121" t="s">
        <v>22</v>
      </c>
      <c r="U656" s="48">
        <f t="shared" si="10"/>
        <v>4040671.45</v>
      </c>
    </row>
    <row r="657" spans="2:21">
      <c r="B657" s="121" t="s">
        <v>5157</v>
      </c>
      <c r="C657" s="122">
        <v>4101</v>
      </c>
      <c r="D657" s="105"/>
      <c r="E657" s="103"/>
      <c r="F657" s="123" t="s">
        <v>159</v>
      </c>
      <c r="G657" s="124">
        <v>3010103000000</v>
      </c>
      <c r="H657" s="125"/>
      <c r="I657" s="123" t="s">
        <v>5161</v>
      </c>
      <c r="K657" s="30">
        <v>3611763.96</v>
      </c>
      <c r="L657" s="121" t="s">
        <v>22</v>
      </c>
      <c r="N657" s="30">
        <v>0</v>
      </c>
      <c r="P657" s="30">
        <v>2115073.0099999998</v>
      </c>
      <c r="Q657" s="30">
        <v>5726836.9699999997</v>
      </c>
      <c r="R657" s="121" t="s">
        <v>22</v>
      </c>
      <c r="U657" s="48">
        <f t="shared" si="10"/>
        <v>5726836.9699999997</v>
      </c>
    </row>
    <row r="658" spans="2:21">
      <c r="B658" s="121" t="s">
        <v>5157</v>
      </c>
      <c r="C658" s="122">
        <v>4101</v>
      </c>
      <c r="D658" s="105"/>
      <c r="E658" s="103"/>
      <c r="F658" s="123" t="s">
        <v>159</v>
      </c>
      <c r="G658" s="124">
        <v>3010104000000</v>
      </c>
      <c r="H658" s="125"/>
      <c r="I658" s="123" t="s">
        <v>5162</v>
      </c>
      <c r="K658" s="30">
        <v>65850.600000000006</v>
      </c>
      <c r="L658" s="121" t="s">
        <v>22</v>
      </c>
      <c r="N658" s="30">
        <v>33.840000000000003</v>
      </c>
      <c r="P658" s="30">
        <v>36431.5</v>
      </c>
      <c r="Q658" s="30">
        <v>102248.26</v>
      </c>
      <c r="R658" s="121" t="s">
        <v>22</v>
      </c>
      <c r="U658" s="48">
        <f t="shared" si="10"/>
        <v>102248.26</v>
      </c>
    </row>
    <row r="659" spans="2:21">
      <c r="B659" s="121" t="s">
        <v>5157</v>
      </c>
      <c r="C659" s="122">
        <v>4101</v>
      </c>
      <c r="D659" s="105"/>
      <c r="E659" s="103"/>
      <c r="F659" s="123" t="s">
        <v>159</v>
      </c>
      <c r="G659" s="124">
        <v>3010105000000</v>
      </c>
      <c r="H659" s="125"/>
      <c r="I659" s="123" t="s">
        <v>5163</v>
      </c>
      <c r="K659" s="30">
        <v>24900</v>
      </c>
      <c r="L659" s="121" t="s">
        <v>22</v>
      </c>
      <c r="N659" s="30">
        <v>0</v>
      </c>
      <c r="P659" s="30">
        <v>5850</v>
      </c>
      <c r="Q659" s="30">
        <v>30750</v>
      </c>
      <c r="R659" s="121" t="s">
        <v>22</v>
      </c>
      <c r="U659" s="48">
        <f t="shared" si="10"/>
        <v>30750</v>
      </c>
    </row>
    <row r="660" spans="2:21">
      <c r="B660" s="121" t="s">
        <v>5157</v>
      </c>
      <c r="C660" s="122">
        <v>4101</v>
      </c>
      <c r="D660" s="105"/>
      <c r="E660" s="103"/>
      <c r="F660" s="123" t="s">
        <v>159</v>
      </c>
      <c r="G660" s="124">
        <v>3020100000000</v>
      </c>
      <c r="H660" s="125"/>
      <c r="I660" s="123" t="s">
        <v>5151</v>
      </c>
      <c r="K660" s="30">
        <v>-8318326.0800000001</v>
      </c>
      <c r="L660" s="121" t="s">
        <v>143</v>
      </c>
      <c r="N660" s="30">
        <v>4155935.62</v>
      </c>
      <c r="P660" s="30">
        <v>0</v>
      </c>
      <c r="Q660" s="30">
        <v>-12474261.699999999</v>
      </c>
      <c r="R660" s="121" t="s">
        <v>143</v>
      </c>
      <c r="U660" s="48">
        <f t="shared" si="10"/>
        <v>12474261.699999999</v>
      </c>
    </row>
    <row r="661" spans="2:21">
      <c r="B661" s="121" t="s">
        <v>5157</v>
      </c>
      <c r="C661" s="122">
        <v>4101</v>
      </c>
      <c r="D661" s="105"/>
      <c r="E661" s="103"/>
      <c r="F661" s="123" t="s">
        <v>159</v>
      </c>
      <c r="G661" s="124">
        <v>3020200000000</v>
      </c>
      <c r="H661" s="125"/>
      <c r="I661" s="123" t="s">
        <v>5152</v>
      </c>
      <c r="K661" s="30">
        <v>-1280923.73</v>
      </c>
      <c r="L661" s="121" t="s">
        <v>143</v>
      </c>
      <c r="N661" s="30">
        <v>558675.23</v>
      </c>
      <c r="P661" s="30">
        <v>0</v>
      </c>
      <c r="Q661" s="30">
        <v>-1839598.96</v>
      </c>
      <c r="R661" s="121" t="s">
        <v>143</v>
      </c>
      <c r="U661" s="48">
        <f t="shared" si="10"/>
        <v>1839598.96</v>
      </c>
    </row>
    <row r="662" spans="2:21">
      <c r="B662" s="121" t="s">
        <v>5157</v>
      </c>
      <c r="C662" s="122">
        <v>1256</v>
      </c>
      <c r="D662" s="105"/>
      <c r="E662" s="103"/>
      <c r="F662" s="123" t="s">
        <v>160</v>
      </c>
      <c r="G662" s="124">
        <v>3010101000000</v>
      </c>
      <c r="H662" s="125"/>
      <c r="I662" s="123" t="s">
        <v>5160</v>
      </c>
      <c r="K662" s="30">
        <v>346591.78</v>
      </c>
      <c r="L662" s="121" t="s">
        <v>22</v>
      </c>
      <c r="N662" s="30">
        <v>0</v>
      </c>
      <c r="P662" s="30">
        <v>170910.71</v>
      </c>
      <c r="Q662" s="30">
        <v>517502.49</v>
      </c>
      <c r="R662" s="121" t="s">
        <v>22</v>
      </c>
      <c r="U662" s="48">
        <f t="shared" si="10"/>
        <v>517502.49</v>
      </c>
    </row>
    <row r="663" spans="2:21">
      <c r="B663" s="121" t="s">
        <v>5157</v>
      </c>
      <c r="C663" s="122">
        <v>1256</v>
      </c>
      <c r="D663" s="105"/>
      <c r="E663" s="103"/>
      <c r="F663" s="123" t="s">
        <v>160</v>
      </c>
      <c r="G663" s="124">
        <v>3010103000000</v>
      </c>
      <c r="H663" s="125"/>
      <c r="I663" s="123" t="s">
        <v>5161</v>
      </c>
      <c r="K663" s="30">
        <v>217707.96</v>
      </c>
      <c r="L663" s="121" t="s">
        <v>22</v>
      </c>
      <c r="N663" s="30">
        <v>0</v>
      </c>
      <c r="P663" s="30">
        <v>107583.86</v>
      </c>
      <c r="Q663" s="30">
        <v>325291.82</v>
      </c>
      <c r="R663" s="121" t="s">
        <v>22</v>
      </c>
      <c r="U663" s="48">
        <f t="shared" si="10"/>
        <v>325291.82</v>
      </c>
    </row>
    <row r="664" spans="2:21">
      <c r="B664" s="121" t="s">
        <v>5157</v>
      </c>
      <c r="C664" s="122">
        <v>1256</v>
      </c>
      <c r="D664" s="105"/>
      <c r="E664" s="103"/>
      <c r="F664" s="123" t="s">
        <v>160</v>
      </c>
      <c r="G664" s="124">
        <v>3010104000000</v>
      </c>
      <c r="H664" s="125"/>
      <c r="I664" s="123" t="s">
        <v>5162</v>
      </c>
      <c r="K664" s="30">
        <v>258.94</v>
      </c>
      <c r="L664" s="121" t="s">
        <v>22</v>
      </c>
      <c r="N664" s="30">
        <v>0</v>
      </c>
      <c r="P664" s="30">
        <v>129.47</v>
      </c>
      <c r="Q664" s="30">
        <v>388.41</v>
      </c>
      <c r="R664" s="121" t="s">
        <v>22</v>
      </c>
      <c r="U664" s="48">
        <f t="shared" si="10"/>
        <v>388.41</v>
      </c>
    </row>
    <row r="665" spans="2:21">
      <c r="B665" s="121" t="s">
        <v>5157</v>
      </c>
      <c r="C665" s="122">
        <v>1256</v>
      </c>
      <c r="D665" s="105"/>
      <c r="E665" s="103"/>
      <c r="F665" s="123" t="s">
        <v>160</v>
      </c>
      <c r="G665" s="124">
        <v>3020100000000</v>
      </c>
      <c r="H665" s="125"/>
      <c r="I665" s="123" t="s">
        <v>5151</v>
      </c>
      <c r="K665" s="30">
        <v>-126125.52</v>
      </c>
      <c r="L665" s="121" t="s">
        <v>143</v>
      </c>
      <c r="N665" s="30">
        <v>63062.76</v>
      </c>
      <c r="P665" s="30">
        <v>0</v>
      </c>
      <c r="Q665" s="30">
        <v>-189188.28</v>
      </c>
      <c r="R665" s="121" t="s">
        <v>143</v>
      </c>
      <c r="U665" s="48">
        <f t="shared" si="10"/>
        <v>189188.28</v>
      </c>
    </row>
    <row r="666" spans="2:21">
      <c r="B666" s="121" t="s">
        <v>5157</v>
      </c>
      <c r="C666" s="122">
        <v>1674</v>
      </c>
      <c r="D666" s="105"/>
      <c r="E666" s="103"/>
      <c r="F666" s="123" t="s">
        <v>162</v>
      </c>
      <c r="G666" s="124">
        <v>3010101000000</v>
      </c>
      <c r="H666" s="125"/>
      <c r="I666" s="123" t="s">
        <v>5160</v>
      </c>
      <c r="K666" s="30">
        <v>3079875.04</v>
      </c>
      <c r="L666" s="121" t="s">
        <v>22</v>
      </c>
      <c r="N666" s="30">
        <v>0</v>
      </c>
      <c r="P666" s="30">
        <v>2422699.89</v>
      </c>
      <c r="Q666" s="30">
        <v>5502574.9299999997</v>
      </c>
      <c r="R666" s="121" t="s">
        <v>22</v>
      </c>
      <c r="U666" s="48">
        <f t="shared" si="10"/>
        <v>5502574.9299999997</v>
      </c>
    </row>
    <row r="667" spans="2:21">
      <c r="B667" s="121" t="s">
        <v>5157</v>
      </c>
      <c r="C667" s="122">
        <v>1674</v>
      </c>
      <c r="D667" s="105"/>
      <c r="E667" s="103"/>
      <c r="F667" s="123" t="s">
        <v>162</v>
      </c>
      <c r="G667" s="124">
        <v>3010103000000</v>
      </c>
      <c r="H667" s="125"/>
      <c r="I667" s="123" t="s">
        <v>5161</v>
      </c>
      <c r="K667" s="30">
        <v>2472935.94</v>
      </c>
      <c r="L667" s="121" t="s">
        <v>22</v>
      </c>
      <c r="N667" s="30">
        <v>0</v>
      </c>
      <c r="P667" s="30">
        <v>1436481</v>
      </c>
      <c r="Q667" s="30">
        <v>3909416.94</v>
      </c>
      <c r="R667" s="121" t="s">
        <v>22</v>
      </c>
      <c r="U667" s="48">
        <f t="shared" si="10"/>
        <v>3909416.94</v>
      </c>
    </row>
    <row r="668" spans="2:21">
      <c r="B668" s="121" t="s">
        <v>5157</v>
      </c>
      <c r="C668" s="122">
        <v>1674</v>
      </c>
      <c r="D668" s="105"/>
      <c r="E668" s="103"/>
      <c r="F668" s="123" t="s">
        <v>162</v>
      </c>
      <c r="G668" s="124">
        <v>3010104000000</v>
      </c>
      <c r="H668" s="125"/>
      <c r="I668" s="123" t="s">
        <v>5162</v>
      </c>
      <c r="K668" s="30">
        <v>52965.53</v>
      </c>
      <c r="L668" s="121" t="s">
        <v>22</v>
      </c>
      <c r="N668" s="30">
        <v>0</v>
      </c>
      <c r="P668" s="30">
        <v>28084.97</v>
      </c>
      <c r="Q668" s="30">
        <v>81050.5</v>
      </c>
      <c r="R668" s="121" t="s">
        <v>22</v>
      </c>
      <c r="U668" s="48">
        <f t="shared" si="10"/>
        <v>81050.5</v>
      </c>
    </row>
    <row r="669" spans="2:21">
      <c r="B669" s="121" t="s">
        <v>5157</v>
      </c>
      <c r="C669" s="122">
        <v>1674</v>
      </c>
      <c r="D669" s="105"/>
      <c r="E669" s="103"/>
      <c r="F669" s="123" t="s">
        <v>162</v>
      </c>
      <c r="G669" s="124">
        <v>3010105000000</v>
      </c>
      <c r="H669" s="125"/>
      <c r="I669" s="123" t="s">
        <v>5163</v>
      </c>
      <c r="K669" s="30">
        <v>1686</v>
      </c>
      <c r="L669" s="121" t="s">
        <v>22</v>
      </c>
      <c r="N669" s="30">
        <v>10111.34</v>
      </c>
      <c r="P669" s="30">
        <v>10953.14</v>
      </c>
      <c r="Q669" s="30">
        <v>2527.8000000000002</v>
      </c>
      <c r="R669" s="121" t="s">
        <v>22</v>
      </c>
      <c r="U669" s="48">
        <f t="shared" si="10"/>
        <v>2527.8000000000002</v>
      </c>
    </row>
    <row r="670" spans="2:21">
      <c r="B670" s="121" t="s">
        <v>5157</v>
      </c>
      <c r="C670" s="122">
        <v>1674</v>
      </c>
      <c r="D670" s="105"/>
      <c r="E670" s="103"/>
      <c r="F670" s="123" t="s">
        <v>162</v>
      </c>
      <c r="G670" s="124">
        <v>3020100000000</v>
      </c>
      <c r="H670" s="125"/>
      <c r="I670" s="123" t="s">
        <v>5151</v>
      </c>
      <c r="K670" s="30">
        <v>-988385.08</v>
      </c>
      <c r="L670" s="121" t="s">
        <v>143</v>
      </c>
      <c r="N670" s="30">
        <v>664646.68000000005</v>
      </c>
      <c r="P670" s="30">
        <v>0</v>
      </c>
      <c r="Q670" s="30">
        <v>-1653031.76</v>
      </c>
      <c r="R670" s="121" t="s">
        <v>143</v>
      </c>
      <c r="U670" s="48">
        <f t="shared" si="10"/>
        <v>1653031.76</v>
      </c>
    </row>
    <row r="671" spans="2:21">
      <c r="B671" s="121" t="s">
        <v>5157</v>
      </c>
      <c r="C671" s="122">
        <v>1674</v>
      </c>
      <c r="D671" s="105"/>
      <c r="E671" s="103"/>
      <c r="F671" s="123" t="s">
        <v>162</v>
      </c>
      <c r="G671" s="124">
        <v>3020200000000</v>
      </c>
      <c r="H671" s="125"/>
      <c r="I671" s="123" t="s">
        <v>5152</v>
      </c>
      <c r="K671" s="30">
        <v>-14683.43</v>
      </c>
      <c r="L671" s="121" t="s">
        <v>143</v>
      </c>
      <c r="N671" s="30">
        <v>0</v>
      </c>
      <c r="P671" s="30">
        <v>0</v>
      </c>
      <c r="Q671" s="30">
        <v>-14683.43</v>
      </c>
      <c r="R671" s="121" t="s">
        <v>143</v>
      </c>
      <c r="U671" s="48">
        <f t="shared" si="10"/>
        <v>14683.43</v>
      </c>
    </row>
    <row r="672" spans="2:21">
      <c r="B672" s="121" t="s">
        <v>5157</v>
      </c>
      <c r="C672" s="122">
        <v>2556</v>
      </c>
      <c r="D672" s="105"/>
      <c r="E672" s="103"/>
      <c r="F672" s="123" t="s">
        <v>163</v>
      </c>
      <c r="G672" s="124">
        <v>3010101000000</v>
      </c>
      <c r="H672" s="125"/>
      <c r="I672" s="123" t="s">
        <v>5160</v>
      </c>
      <c r="K672" s="30">
        <v>6770908.1699999999</v>
      </c>
      <c r="L672" s="121" t="s">
        <v>22</v>
      </c>
      <c r="N672" s="30">
        <v>264.75</v>
      </c>
      <c r="P672" s="30">
        <v>3344329.93</v>
      </c>
      <c r="Q672" s="30">
        <v>10114973.35</v>
      </c>
      <c r="R672" s="121" t="s">
        <v>22</v>
      </c>
      <c r="U672" s="48">
        <f t="shared" si="10"/>
        <v>10114973.35</v>
      </c>
    </row>
    <row r="673" spans="2:21">
      <c r="B673" s="121" t="s">
        <v>5157</v>
      </c>
      <c r="C673" s="122">
        <v>2556</v>
      </c>
      <c r="D673" s="105"/>
      <c r="E673" s="103"/>
      <c r="F673" s="123" t="s">
        <v>163</v>
      </c>
      <c r="G673" s="124">
        <v>3010102000000</v>
      </c>
      <c r="H673" s="125"/>
      <c r="I673" s="123" t="s">
        <v>5164</v>
      </c>
      <c r="K673" s="30">
        <v>146787.93</v>
      </c>
      <c r="L673" s="121" t="s">
        <v>22</v>
      </c>
      <c r="N673" s="30">
        <v>0</v>
      </c>
      <c r="P673" s="30">
        <v>76075.86</v>
      </c>
      <c r="Q673" s="30">
        <v>222863.79</v>
      </c>
      <c r="R673" s="121" t="s">
        <v>22</v>
      </c>
      <c r="U673" s="48">
        <f t="shared" si="10"/>
        <v>222863.79</v>
      </c>
    </row>
    <row r="674" spans="2:21">
      <c r="B674" s="121" t="s">
        <v>5157</v>
      </c>
      <c r="C674" s="122">
        <v>2556</v>
      </c>
      <c r="D674" s="105"/>
      <c r="E674" s="103"/>
      <c r="F674" s="123" t="s">
        <v>163</v>
      </c>
      <c r="G674" s="124">
        <v>3010103000000</v>
      </c>
      <c r="H674" s="125"/>
      <c r="I674" s="123" t="s">
        <v>5161</v>
      </c>
      <c r="K674" s="30">
        <v>9647485.8399999999</v>
      </c>
      <c r="L674" s="121" t="s">
        <v>22</v>
      </c>
      <c r="N674" s="30">
        <v>1610.09</v>
      </c>
      <c r="P674" s="30">
        <v>4808878.8899999997</v>
      </c>
      <c r="Q674" s="30">
        <v>14454754.640000001</v>
      </c>
      <c r="R674" s="121" t="s">
        <v>22</v>
      </c>
      <c r="U674" s="48">
        <f t="shared" si="10"/>
        <v>14454754.640000001</v>
      </c>
    </row>
    <row r="675" spans="2:21">
      <c r="B675" s="121" t="s">
        <v>5157</v>
      </c>
      <c r="C675" s="122">
        <v>2556</v>
      </c>
      <c r="D675" s="105"/>
      <c r="E675" s="103"/>
      <c r="F675" s="123" t="s">
        <v>163</v>
      </c>
      <c r="G675" s="124">
        <v>3010104000000</v>
      </c>
      <c r="H675" s="125"/>
      <c r="I675" s="123" t="s">
        <v>5162</v>
      </c>
      <c r="K675" s="30">
        <v>111327.4</v>
      </c>
      <c r="L675" s="121" t="s">
        <v>22</v>
      </c>
      <c r="N675" s="30">
        <v>0</v>
      </c>
      <c r="P675" s="30">
        <v>65811.710000000006</v>
      </c>
      <c r="Q675" s="30">
        <v>177139.11</v>
      </c>
      <c r="R675" s="121" t="s">
        <v>22</v>
      </c>
      <c r="U675" s="48">
        <f t="shared" si="10"/>
        <v>177139.11</v>
      </c>
    </row>
    <row r="676" spans="2:21">
      <c r="B676" s="121" t="s">
        <v>5157</v>
      </c>
      <c r="C676" s="122">
        <v>2556</v>
      </c>
      <c r="D676" s="105"/>
      <c r="E676" s="103"/>
      <c r="F676" s="123" t="s">
        <v>163</v>
      </c>
      <c r="G676" s="124">
        <v>3010105000000</v>
      </c>
      <c r="H676" s="125"/>
      <c r="I676" s="123" t="s">
        <v>5163</v>
      </c>
      <c r="K676" s="30">
        <v>0</v>
      </c>
      <c r="L676" s="121" t="s">
        <v>22</v>
      </c>
      <c r="N676" s="30">
        <v>0</v>
      </c>
      <c r="P676" s="30">
        <v>644.70000000000005</v>
      </c>
      <c r="Q676" s="30">
        <v>644.70000000000005</v>
      </c>
      <c r="R676" s="121" t="s">
        <v>22</v>
      </c>
      <c r="U676" s="48">
        <f t="shared" si="10"/>
        <v>644.70000000000005</v>
      </c>
    </row>
    <row r="677" spans="2:21">
      <c r="B677" s="121" t="s">
        <v>5157</v>
      </c>
      <c r="C677" s="122">
        <v>2556</v>
      </c>
      <c r="D677" s="105"/>
      <c r="E677" s="103"/>
      <c r="F677" s="123" t="s">
        <v>163</v>
      </c>
      <c r="G677" s="124">
        <v>3020100000000</v>
      </c>
      <c r="H677" s="125"/>
      <c r="I677" s="123" t="s">
        <v>5151</v>
      </c>
      <c r="K677" s="30">
        <v>-27984237.440000001</v>
      </c>
      <c r="L677" s="121" t="s">
        <v>143</v>
      </c>
      <c r="N677" s="30">
        <v>14127121.08</v>
      </c>
      <c r="P677" s="30">
        <v>121254.91</v>
      </c>
      <c r="Q677" s="30">
        <v>-41990103.609999999</v>
      </c>
      <c r="R677" s="121" t="s">
        <v>143</v>
      </c>
      <c r="U677" s="48">
        <f t="shared" si="10"/>
        <v>41990103.609999999</v>
      </c>
    </row>
    <row r="678" spans="2:21">
      <c r="B678" s="121" t="s">
        <v>5157</v>
      </c>
      <c r="C678" s="122">
        <v>4217</v>
      </c>
      <c r="D678" s="105"/>
      <c r="E678" s="103"/>
      <c r="F678" s="123" t="s">
        <v>164</v>
      </c>
      <c r="G678" s="124">
        <v>3010101000000</v>
      </c>
      <c r="H678" s="125"/>
      <c r="I678" s="123" t="s">
        <v>5160</v>
      </c>
      <c r="K678" s="30">
        <v>2226531.9900000002</v>
      </c>
      <c r="L678" s="121" t="s">
        <v>22</v>
      </c>
      <c r="N678" s="30">
        <v>31824.84</v>
      </c>
      <c r="P678" s="30">
        <v>1182887.43</v>
      </c>
      <c r="Q678" s="30">
        <v>3377594.58</v>
      </c>
      <c r="R678" s="121" t="s">
        <v>22</v>
      </c>
      <c r="U678" s="48">
        <f t="shared" si="10"/>
        <v>3377594.58</v>
      </c>
    </row>
    <row r="679" spans="2:21">
      <c r="B679" s="121" t="s">
        <v>5157</v>
      </c>
      <c r="C679" s="122">
        <v>4217</v>
      </c>
      <c r="D679" s="105"/>
      <c r="E679" s="103"/>
      <c r="F679" s="123" t="s">
        <v>164</v>
      </c>
      <c r="G679" s="124">
        <v>3010103000000</v>
      </c>
      <c r="H679" s="125"/>
      <c r="I679" s="123" t="s">
        <v>5161</v>
      </c>
      <c r="K679" s="30">
        <v>1715472.19</v>
      </c>
      <c r="L679" s="121" t="s">
        <v>22</v>
      </c>
      <c r="N679" s="30">
        <v>32559.33</v>
      </c>
      <c r="P679" s="30">
        <v>936365.3</v>
      </c>
      <c r="Q679" s="30">
        <v>2619278.16</v>
      </c>
      <c r="R679" s="121" t="s">
        <v>22</v>
      </c>
      <c r="U679" s="48">
        <f t="shared" si="10"/>
        <v>2619278.16</v>
      </c>
    </row>
    <row r="680" spans="2:21">
      <c r="B680" s="121" t="s">
        <v>5157</v>
      </c>
      <c r="C680" s="122">
        <v>4217</v>
      </c>
      <c r="D680" s="105"/>
      <c r="E680" s="103"/>
      <c r="F680" s="123" t="s">
        <v>164</v>
      </c>
      <c r="G680" s="124">
        <v>3010104000000</v>
      </c>
      <c r="H680" s="125"/>
      <c r="I680" s="123" t="s">
        <v>5162</v>
      </c>
      <c r="K680" s="30">
        <v>9061.2999999999993</v>
      </c>
      <c r="L680" s="121" t="s">
        <v>22</v>
      </c>
      <c r="N680" s="30">
        <v>0</v>
      </c>
      <c r="P680" s="30">
        <v>4433.66</v>
      </c>
      <c r="Q680" s="30">
        <v>13494.96</v>
      </c>
      <c r="R680" s="121" t="s">
        <v>22</v>
      </c>
      <c r="U680" s="48">
        <f t="shared" si="10"/>
        <v>13494.96</v>
      </c>
    </row>
    <row r="681" spans="2:21">
      <c r="B681" s="121" t="s">
        <v>5157</v>
      </c>
      <c r="C681" s="122">
        <v>4217</v>
      </c>
      <c r="D681" s="105"/>
      <c r="E681" s="103"/>
      <c r="F681" s="123" t="s">
        <v>164</v>
      </c>
      <c r="G681" s="124">
        <v>3020100000000</v>
      </c>
      <c r="H681" s="125"/>
      <c r="I681" s="123" t="s">
        <v>5151</v>
      </c>
      <c r="K681" s="30">
        <v>-328464.02</v>
      </c>
      <c r="L681" s="121" t="s">
        <v>143</v>
      </c>
      <c r="N681" s="30">
        <v>164093.71</v>
      </c>
      <c r="P681" s="30">
        <v>0</v>
      </c>
      <c r="Q681" s="30">
        <v>-492557.73</v>
      </c>
      <c r="R681" s="121" t="s">
        <v>143</v>
      </c>
      <c r="U681" s="48">
        <f t="shared" si="10"/>
        <v>492557.73</v>
      </c>
    </row>
    <row r="682" spans="2:21">
      <c r="B682" s="121" t="s">
        <v>5157</v>
      </c>
      <c r="C682" s="122">
        <v>3811</v>
      </c>
      <c r="D682" s="105"/>
      <c r="E682" s="103"/>
      <c r="F682" s="123" t="s">
        <v>165</v>
      </c>
      <c r="G682" s="124">
        <v>3010101000000</v>
      </c>
      <c r="H682" s="125"/>
      <c r="I682" s="123" t="s">
        <v>5160</v>
      </c>
      <c r="K682" s="30">
        <v>2956471.82</v>
      </c>
      <c r="L682" s="121" t="s">
        <v>22</v>
      </c>
      <c r="N682" s="30">
        <v>0</v>
      </c>
      <c r="P682" s="30">
        <v>1515609.43</v>
      </c>
      <c r="Q682" s="30">
        <v>4472081.25</v>
      </c>
      <c r="R682" s="121" t="s">
        <v>22</v>
      </c>
      <c r="U682" s="48">
        <f t="shared" si="10"/>
        <v>4472081.25</v>
      </c>
    </row>
    <row r="683" spans="2:21">
      <c r="B683" s="121" t="s">
        <v>5157</v>
      </c>
      <c r="C683" s="122">
        <v>3811</v>
      </c>
      <c r="D683" s="105"/>
      <c r="E683" s="103"/>
      <c r="F683" s="123" t="s">
        <v>165</v>
      </c>
      <c r="G683" s="124">
        <v>3010103000000</v>
      </c>
      <c r="H683" s="125"/>
      <c r="I683" s="123" t="s">
        <v>5161</v>
      </c>
      <c r="K683" s="30">
        <v>2497114.1800000002</v>
      </c>
      <c r="L683" s="121" t="s">
        <v>22</v>
      </c>
      <c r="N683" s="30">
        <v>0</v>
      </c>
      <c r="P683" s="30">
        <v>1290981.03</v>
      </c>
      <c r="Q683" s="30">
        <v>3788095.21</v>
      </c>
      <c r="R683" s="121" t="s">
        <v>22</v>
      </c>
      <c r="U683" s="48">
        <f t="shared" si="10"/>
        <v>3788095.21</v>
      </c>
    </row>
    <row r="684" spans="2:21">
      <c r="B684" s="121" t="s">
        <v>5157</v>
      </c>
      <c r="C684" s="122">
        <v>3811</v>
      </c>
      <c r="D684" s="105"/>
      <c r="E684" s="103"/>
      <c r="F684" s="123" t="s">
        <v>165</v>
      </c>
      <c r="G684" s="124">
        <v>3010104000000</v>
      </c>
      <c r="H684" s="125"/>
      <c r="I684" s="123" t="s">
        <v>5162</v>
      </c>
      <c r="K684" s="30">
        <v>71784.77</v>
      </c>
      <c r="L684" s="121" t="s">
        <v>22</v>
      </c>
      <c r="N684" s="30">
        <v>0</v>
      </c>
      <c r="P684" s="30">
        <v>37694.1</v>
      </c>
      <c r="Q684" s="30">
        <v>109478.87</v>
      </c>
      <c r="R684" s="121" t="s">
        <v>22</v>
      </c>
      <c r="U684" s="48">
        <f t="shared" si="10"/>
        <v>109478.87</v>
      </c>
    </row>
    <row r="685" spans="2:21">
      <c r="B685" s="121" t="s">
        <v>5157</v>
      </c>
      <c r="C685" s="122">
        <v>3811</v>
      </c>
      <c r="D685" s="105"/>
      <c r="E685" s="103"/>
      <c r="F685" s="123" t="s">
        <v>165</v>
      </c>
      <c r="G685" s="124">
        <v>3020100000000</v>
      </c>
      <c r="H685" s="125"/>
      <c r="I685" s="123" t="s">
        <v>5151</v>
      </c>
      <c r="K685" s="30">
        <v>-3063890.85</v>
      </c>
      <c r="L685" s="121" t="s">
        <v>143</v>
      </c>
      <c r="N685" s="30">
        <v>1379432.3</v>
      </c>
      <c r="P685" s="30">
        <v>0</v>
      </c>
      <c r="Q685" s="30">
        <v>-4443323.1500000004</v>
      </c>
      <c r="R685" s="121" t="s">
        <v>143</v>
      </c>
      <c r="U685" s="48">
        <f t="shared" si="10"/>
        <v>4443323.1500000004</v>
      </c>
    </row>
    <row r="686" spans="2:21">
      <c r="B686" s="121" t="s">
        <v>5157</v>
      </c>
      <c r="C686" s="122">
        <v>3811</v>
      </c>
      <c r="D686" s="105"/>
      <c r="E686" s="103"/>
      <c r="F686" s="123" t="s">
        <v>165</v>
      </c>
      <c r="G686" s="124">
        <v>3020200000000</v>
      </c>
      <c r="H686" s="125"/>
      <c r="I686" s="123" t="s">
        <v>5152</v>
      </c>
      <c r="K686" s="30">
        <v>0</v>
      </c>
      <c r="L686" s="121" t="s">
        <v>143</v>
      </c>
      <c r="N686" s="30">
        <v>0</v>
      </c>
      <c r="P686" s="30">
        <v>0</v>
      </c>
      <c r="Q686" s="30">
        <v>0</v>
      </c>
      <c r="R686" s="121" t="s">
        <v>143</v>
      </c>
      <c r="U686" s="48">
        <f t="shared" si="10"/>
        <v>0</v>
      </c>
    </row>
    <row r="687" spans="2:21">
      <c r="B687" s="121" t="s">
        <v>5157</v>
      </c>
      <c r="C687" s="122">
        <v>1482</v>
      </c>
      <c r="D687" s="105"/>
      <c r="E687" s="103"/>
      <c r="F687" s="123" t="s">
        <v>166</v>
      </c>
      <c r="G687" s="124">
        <v>3010101000000</v>
      </c>
      <c r="H687" s="125"/>
      <c r="I687" s="123" t="s">
        <v>5160</v>
      </c>
      <c r="K687" s="30">
        <v>29407359.949999999</v>
      </c>
      <c r="L687" s="121" t="s">
        <v>22</v>
      </c>
      <c r="N687" s="30">
        <v>19170.21</v>
      </c>
      <c r="P687" s="30">
        <v>14116624</v>
      </c>
      <c r="Q687" s="30">
        <v>43504813.740000002</v>
      </c>
      <c r="R687" s="121" t="s">
        <v>22</v>
      </c>
      <c r="U687" s="48">
        <f t="shared" si="10"/>
        <v>43504813.740000002</v>
      </c>
    </row>
    <row r="688" spans="2:21">
      <c r="B688" s="121" t="s">
        <v>5157</v>
      </c>
      <c r="C688" s="122">
        <v>1482</v>
      </c>
      <c r="D688" s="105"/>
      <c r="E688" s="103"/>
      <c r="F688" s="123" t="s">
        <v>166</v>
      </c>
      <c r="G688" s="124">
        <v>3010103000000</v>
      </c>
      <c r="H688" s="125"/>
      <c r="I688" s="123" t="s">
        <v>5161</v>
      </c>
      <c r="K688" s="30">
        <v>27735210.949999999</v>
      </c>
      <c r="L688" s="121" t="s">
        <v>22</v>
      </c>
      <c r="N688" s="30">
        <v>46680.02</v>
      </c>
      <c r="P688" s="30">
        <v>13203307.880000001</v>
      </c>
      <c r="Q688" s="30">
        <v>40891838.810000002</v>
      </c>
      <c r="R688" s="121" t="s">
        <v>22</v>
      </c>
      <c r="U688" s="48">
        <f t="shared" si="10"/>
        <v>40891838.810000002</v>
      </c>
    </row>
    <row r="689" spans="2:21">
      <c r="B689" s="121" t="s">
        <v>5157</v>
      </c>
      <c r="C689" s="122">
        <v>1482</v>
      </c>
      <c r="D689" s="105"/>
      <c r="E689" s="103"/>
      <c r="F689" s="123" t="s">
        <v>166</v>
      </c>
      <c r="G689" s="124">
        <v>3010104000000</v>
      </c>
      <c r="H689" s="125"/>
      <c r="I689" s="123" t="s">
        <v>5162</v>
      </c>
      <c r="K689" s="30">
        <v>764973.85</v>
      </c>
      <c r="L689" s="121" t="s">
        <v>22</v>
      </c>
      <c r="N689" s="30">
        <v>0</v>
      </c>
      <c r="P689" s="30">
        <v>324039.39</v>
      </c>
      <c r="Q689" s="30">
        <v>1089013.24</v>
      </c>
      <c r="R689" s="121" t="s">
        <v>22</v>
      </c>
      <c r="U689" s="48">
        <f t="shared" si="10"/>
        <v>1089013.24</v>
      </c>
    </row>
    <row r="690" spans="2:21">
      <c r="B690" s="121" t="s">
        <v>5157</v>
      </c>
      <c r="C690" s="122">
        <v>1482</v>
      </c>
      <c r="D690" s="105"/>
      <c r="E690" s="103"/>
      <c r="F690" s="123" t="s">
        <v>166</v>
      </c>
      <c r="G690" s="124">
        <v>3020100000000</v>
      </c>
      <c r="H690" s="125"/>
      <c r="I690" s="123" t="s">
        <v>5151</v>
      </c>
      <c r="K690" s="30">
        <v>-87190288.040000007</v>
      </c>
      <c r="L690" s="121" t="s">
        <v>143</v>
      </c>
      <c r="N690" s="30">
        <v>44472060.899999999</v>
      </c>
      <c r="P690" s="30">
        <v>40603.440000000002</v>
      </c>
      <c r="Q690" s="30">
        <v>-131621745.5</v>
      </c>
      <c r="R690" s="121" t="s">
        <v>143</v>
      </c>
      <c r="U690" s="48">
        <f t="shared" si="10"/>
        <v>131621745.5</v>
      </c>
    </row>
    <row r="691" spans="2:21">
      <c r="B691" s="121" t="s">
        <v>5157</v>
      </c>
      <c r="C691" s="122">
        <v>1482</v>
      </c>
      <c r="D691" s="105"/>
      <c r="E691" s="103"/>
      <c r="F691" s="123" t="s">
        <v>166</v>
      </c>
      <c r="G691" s="124">
        <v>3020200000000</v>
      </c>
      <c r="H691" s="125"/>
      <c r="I691" s="123" t="s">
        <v>5152</v>
      </c>
      <c r="K691" s="30">
        <v>-913584.9</v>
      </c>
      <c r="L691" s="121" t="s">
        <v>143</v>
      </c>
      <c r="N691" s="30">
        <v>1698531.83</v>
      </c>
      <c r="P691" s="30">
        <v>23622.34</v>
      </c>
      <c r="Q691" s="30">
        <v>-2588494.39</v>
      </c>
      <c r="R691" s="121" t="s">
        <v>143</v>
      </c>
      <c r="U691" s="48">
        <f t="shared" si="10"/>
        <v>2588494.39</v>
      </c>
    </row>
    <row r="692" spans="2:21">
      <c r="B692" s="121" t="s">
        <v>5157</v>
      </c>
      <c r="C692" s="122">
        <v>775</v>
      </c>
      <c r="D692" s="105"/>
      <c r="E692" s="103"/>
      <c r="F692" s="123" t="s">
        <v>167</v>
      </c>
      <c r="G692" s="124">
        <v>3010101000000</v>
      </c>
      <c r="H692" s="125"/>
      <c r="I692" s="123" t="s">
        <v>5160</v>
      </c>
      <c r="K692" s="30">
        <v>103769.45</v>
      </c>
      <c r="L692" s="121" t="s">
        <v>22</v>
      </c>
      <c r="N692" s="30">
        <v>0</v>
      </c>
      <c r="P692" s="30">
        <v>0</v>
      </c>
      <c r="Q692" s="30">
        <v>103769.45</v>
      </c>
      <c r="R692" s="121" t="s">
        <v>22</v>
      </c>
      <c r="U692" s="48">
        <f t="shared" si="10"/>
        <v>103769.45</v>
      </c>
    </row>
    <row r="693" spans="2:21">
      <c r="B693" s="121" t="s">
        <v>5157</v>
      </c>
      <c r="C693" s="122">
        <v>775</v>
      </c>
      <c r="D693" s="105"/>
      <c r="E693" s="103"/>
      <c r="F693" s="123" t="s">
        <v>167</v>
      </c>
      <c r="G693" s="124">
        <v>3010103000000</v>
      </c>
      <c r="H693" s="125"/>
      <c r="I693" s="123" t="s">
        <v>5161</v>
      </c>
      <c r="K693" s="30">
        <v>8749.26</v>
      </c>
      <c r="L693" s="121" t="s">
        <v>22</v>
      </c>
      <c r="N693" s="30">
        <v>0</v>
      </c>
      <c r="P693" s="30">
        <v>4890.6899999999996</v>
      </c>
      <c r="Q693" s="30">
        <v>13639.95</v>
      </c>
      <c r="R693" s="121" t="s">
        <v>22</v>
      </c>
      <c r="U693" s="48">
        <f t="shared" si="10"/>
        <v>13639.95</v>
      </c>
    </row>
    <row r="694" spans="2:21">
      <c r="B694" s="121" t="s">
        <v>5157</v>
      </c>
      <c r="C694" s="122">
        <v>775</v>
      </c>
      <c r="D694" s="105"/>
      <c r="E694" s="103"/>
      <c r="F694" s="123" t="s">
        <v>167</v>
      </c>
      <c r="G694" s="124">
        <v>3020100000000</v>
      </c>
      <c r="H694" s="125"/>
      <c r="I694" s="123" t="s">
        <v>5151</v>
      </c>
      <c r="K694" s="30">
        <v>-2974.5</v>
      </c>
      <c r="L694" s="121" t="s">
        <v>143</v>
      </c>
      <c r="N694" s="30">
        <v>1487.25</v>
      </c>
      <c r="P694" s="30">
        <v>0</v>
      </c>
      <c r="Q694" s="30">
        <v>-4461.75</v>
      </c>
      <c r="R694" s="121" t="s">
        <v>143</v>
      </c>
      <c r="U694" s="48">
        <f t="shared" si="10"/>
        <v>4461.75</v>
      </c>
    </row>
    <row r="695" spans="2:21">
      <c r="B695" s="121" t="s">
        <v>5157</v>
      </c>
      <c r="C695" s="122">
        <v>4711</v>
      </c>
      <c r="D695" s="105"/>
      <c r="E695" s="103"/>
      <c r="F695" s="123" t="s">
        <v>168</v>
      </c>
      <c r="G695" s="124">
        <v>3010101000000</v>
      </c>
      <c r="H695" s="125"/>
      <c r="I695" s="123" t="s">
        <v>5160</v>
      </c>
      <c r="K695" s="30">
        <v>543572.14</v>
      </c>
      <c r="L695" s="121" t="s">
        <v>22</v>
      </c>
      <c r="N695" s="30">
        <v>0</v>
      </c>
      <c r="P695" s="30">
        <v>270670.55</v>
      </c>
      <c r="Q695" s="30">
        <v>814242.69</v>
      </c>
      <c r="R695" s="121" t="s">
        <v>22</v>
      </c>
      <c r="U695" s="48">
        <f t="shared" si="10"/>
        <v>814242.69</v>
      </c>
    </row>
    <row r="696" spans="2:21">
      <c r="B696" s="121" t="s">
        <v>5157</v>
      </c>
      <c r="C696" s="122">
        <v>4711</v>
      </c>
      <c r="D696" s="105"/>
      <c r="E696" s="103"/>
      <c r="F696" s="123" t="s">
        <v>168</v>
      </c>
      <c r="G696" s="124">
        <v>3010102000000</v>
      </c>
      <c r="H696" s="125"/>
      <c r="I696" s="123" t="s">
        <v>5164</v>
      </c>
      <c r="K696" s="30">
        <v>462343.66</v>
      </c>
      <c r="L696" s="121" t="s">
        <v>22</v>
      </c>
      <c r="N696" s="30">
        <v>0</v>
      </c>
      <c r="P696" s="30">
        <v>100236682.28</v>
      </c>
      <c r="Q696" s="30">
        <v>100699025.94</v>
      </c>
      <c r="R696" s="121" t="s">
        <v>22</v>
      </c>
      <c r="U696" s="48">
        <f t="shared" si="10"/>
        <v>100699025.94</v>
      </c>
    </row>
    <row r="697" spans="2:21">
      <c r="B697" s="121" t="s">
        <v>5157</v>
      </c>
      <c r="C697" s="122">
        <v>4711</v>
      </c>
      <c r="D697" s="105"/>
      <c r="E697" s="103"/>
      <c r="F697" s="123" t="s">
        <v>168</v>
      </c>
      <c r="G697" s="124">
        <v>3010103000000</v>
      </c>
      <c r="H697" s="125"/>
      <c r="I697" s="123" t="s">
        <v>5161</v>
      </c>
      <c r="K697" s="30">
        <v>3533335.53</v>
      </c>
      <c r="L697" s="121" t="s">
        <v>22</v>
      </c>
      <c r="N697" s="30">
        <v>0</v>
      </c>
      <c r="P697" s="30">
        <v>1745377.45</v>
      </c>
      <c r="Q697" s="30">
        <v>5278712.9800000004</v>
      </c>
      <c r="R697" s="121" t="s">
        <v>22</v>
      </c>
      <c r="U697" s="48">
        <f t="shared" si="10"/>
        <v>5278712.9800000004</v>
      </c>
    </row>
    <row r="698" spans="2:21">
      <c r="B698" s="121" t="s">
        <v>5157</v>
      </c>
      <c r="C698" s="122">
        <v>4711</v>
      </c>
      <c r="D698" s="105"/>
      <c r="E698" s="103"/>
      <c r="F698" s="123" t="s">
        <v>168</v>
      </c>
      <c r="G698" s="124">
        <v>3010104000000</v>
      </c>
      <c r="H698" s="125"/>
      <c r="I698" s="123" t="s">
        <v>5162</v>
      </c>
      <c r="K698" s="30">
        <v>9121.74</v>
      </c>
      <c r="L698" s="121" t="s">
        <v>22</v>
      </c>
      <c r="N698" s="30">
        <v>0</v>
      </c>
      <c r="P698" s="30">
        <v>4715.38</v>
      </c>
      <c r="Q698" s="30">
        <v>13837.12</v>
      </c>
      <c r="R698" s="121" t="s">
        <v>22</v>
      </c>
      <c r="U698" s="48">
        <f t="shared" si="10"/>
        <v>13837.12</v>
      </c>
    </row>
    <row r="699" spans="2:21">
      <c r="B699" s="121" t="s">
        <v>5157</v>
      </c>
      <c r="C699" s="122">
        <v>4711</v>
      </c>
      <c r="D699" s="105"/>
      <c r="E699" s="103"/>
      <c r="F699" s="123" t="s">
        <v>168</v>
      </c>
      <c r="G699" s="124">
        <v>3020100000000</v>
      </c>
      <c r="H699" s="125"/>
      <c r="I699" s="123" t="s">
        <v>5151</v>
      </c>
      <c r="K699" s="30">
        <v>-722192.22</v>
      </c>
      <c r="L699" s="121" t="s">
        <v>143</v>
      </c>
      <c r="N699" s="30">
        <v>4195197.04</v>
      </c>
      <c r="P699" s="30">
        <v>0</v>
      </c>
      <c r="Q699" s="30">
        <v>-4917389.26</v>
      </c>
      <c r="R699" s="121" t="s">
        <v>143</v>
      </c>
      <c r="U699" s="48">
        <f t="shared" si="10"/>
        <v>4917389.26</v>
      </c>
    </row>
    <row r="700" spans="2:21">
      <c r="B700" s="121" t="s">
        <v>5157</v>
      </c>
      <c r="C700" s="122">
        <v>4711</v>
      </c>
      <c r="D700" s="105"/>
      <c r="E700" s="103"/>
      <c r="F700" s="123" t="s">
        <v>168</v>
      </c>
      <c r="G700" s="124">
        <v>3020200000000</v>
      </c>
      <c r="H700" s="125"/>
      <c r="I700" s="123" t="s">
        <v>5152</v>
      </c>
      <c r="K700" s="30">
        <v>-638925.49</v>
      </c>
      <c r="L700" s="121" t="s">
        <v>143</v>
      </c>
      <c r="N700" s="30">
        <v>2829.4</v>
      </c>
      <c r="P700" s="30">
        <v>0</v>
      </c>
      <c r="Q700" s="30">
        <v>-641754.89</v>
      </c>
      <c r="R700" s="121" t="s">
        <v>143</v>
      </c>
      <c r="U700" s="48">
        <f t="shared" si="10"/>
        <v>641754.89</v>
      </c>
    </row>
    <row r="701" spans="2:21">
      <c r="B701" s="121" t="s">
        <v>5157</v>
      </c>
      <c r="C701" s="122">
        <v>3825</v>
      </c>
      <c r="D701" s="105"/>
      <c r="E701" s="103"/>
      <c r="F701" s="123" t="s">
        <v>169</v>
      </c>
      <c r="G701" s="124">
        <v>3010101000000</v>
      </c>
      <c r="H701" s="125"/>
      <c r="I701" s="123" t="s">
        <v>5160</v>
      </c>
      <c r="K701" s="30">
        <v>19140261.309999999</v>
      </c>
      <c r="L701" s="121" t="s">
        <v>22</v>
      </c>
      <c r="N701" s="30">
        <v>0</v>
      </c>
      <c r="P701" s="30">
        <v>9870393.25</v>
      </c>
      <c r="Q701" s="30">
        <v>29010654.559999999</v>
      </c>
      <c r="R701" s="121" t="s">
        <v>22</v>
      </c>
      <c r="U701" s="48">
        <f t="shared" si="10"/>
        <v>29010654.559999999</v>
      </c>
    </row>
    <row r="702" spans="2:21">
      <c r="B702" s="121" t="s">
        <v>5157</v>
      </c>
      <c r="C702" s="122">
        <v>3825</v>
      </c>
      <c r="D702" s="105"/>
      <c r="E702" s="103"/>
      <c r="F702" s="123" t="s">
        <v>169</v>
      </c>
      <c r="G702" s="124">
        <v>3010103000000</v>
      </c>
      <c r="H702" s="125"/>
      <c r="I702" s="123" t="s">
        <v>5161</v>
      </c>
      <c r="K702" s="30">
        <v>15927352.109999999</v>
      </c>
      <c r="L702" s="121" t="s">
        <v>22</v>
      </c>
      <c r="N702" s="30">
        <v>0</v>
      </c>
      <c r="P702" s="30">
        <v>8186019.2000000002</v>
      </c>
      <c r="Q702" s="30">
        <v>24113371.309999999</v>
      </c>
      <c r="R702" s="121" t="s">
        <v>22</v>
      </c>
      <c r="U702" s="48">
        <f t="shared" si="10"/>
        <v>24113371.309999999</v>
      </c>
    </row>
    <row r="703" spans="2:21">
      <c r="B703" s="121" t="s">
        <v>5157</v>
      </c>
      <c r="C703" s="122">
        <v>3825</v>
      </c>
      <c r="D703" s="105"/>
      <c r="E703" s="103"/>
      <c r="F703" s="123" t="s">
        <v>169</v>
      </c>
      <c r="G703" s="124">
        <v>3010104000000</v>
      </c>
      <c r="H703" s="125"/>
      <c r="I703" s="123" t="s">
        <v>5162</v>
      </c>
      <c r="K703" s="30">
        <v>598456.11</v>
      </c>
      <c r="L703" s="121" t="s">
        <v>22</v>
      </c>
      <c r="N703" s="30">
        <v>0</v>
      </c>
      <c r="P703" s="30">
        <v>241409.33</v>
      </c>
      <c r="Q703" s="30">
        <v>839865.44</v>
      </c>
      <c r="R703" s="121" t="s">
        <v>22</v>
      </c>
      <c r="U703" s="48">
        <f t="shared" si="10"/>
        <v>839865.44</v>
      </c>
    </row>
    <row r="704" spans="2:21">
      <c r="B704" s="121" t="s">
        <v>5157</v>
      </c>
      <c r="C704" s="122">
        <v>3825</v>
      </c>
      <c r="D704" s="105"/>
      <c r="E704" s="103"/>
      <c r="F704" s="123" t="s">
        <v>169</v>
      </c>
      <c r="G704" s="124">
        <v>3020100000000</v>
      </c>
      <c r="H704" s="125"/>
      <c r="I704" s="123" t="s">
        <v>5151</v>
      </c>
      <c r="K704" s="30">
        <v>-21427652.640000001</v>
      </c>
      <c r="L704" s="121" t="s">
        <v>143</v>
      </c>
      <c r="N704" s="30">
        <v>10828082.699999999</v>
      </c>
      <c r="P704" s="30">
        <v>1589.67</v>
      </c>
      <c r="Q704" s="30">
        <v>-32254145.670000002</v>
      </c>
      <c r="R704" s="121" t="s">
        <v>143</v>
      </c>
      <c r="U704" s="48">
        <f t="shared" si="10"/>
        <v>32254145.670000002</v>
      </c>
    </row>
    <row r="705" spans="2:21">
      <c r="B705" s="121" t="s">
        <v>5157</v>
      </c>
      <c r="C705" s="122">
        <v>3825</v>
      </c>
      <c r="D705" s="105"/>
      <c r="E705" s="103"/>
      <c r="F705" s="123" t="s">
        <v>169</v>
      </c>
      <c r="G705" s="124">
        <v>3020200000000</v>
      </c>
      <c r="H705" s="125"/>
      <c r="I705" s="123" t="s">
        <v>5152</v>
      </c>
      <c r="K705" s="30">
        <v>-5620198.9800000004</v>
      </c>
      <c r="L705" s="121" t="s">
        <v>143</v>
      </c>
      <c r="N705" s="30">
        <v>4061147.41</v>
      </c>
      <c r="P705" s="30">
        <v>0</v>
      </c>
      <c r="Q705" s="30">
        <v>-9681346.3900000006</v>
      </c>
      <c r="R705" s="121" t="s">
        <v>143</v>
      </c>
      <c r="U705" s="48">
        <f t="shared" si="10"/>
        <v>9681346.3900000006</v>
      </c>
    </row>
    <row r="706" spans="2:21">
      <c r="B706" s="121" t="s">
        <v>5157</v>
      </c>
      <c r="C706" s="122">
        <v>2823</v>
      </c>
      <c r="D706" s="105"/>
      <c r="E706" s="103"/>
      <c r="F706" s="123" t="s">
        <v>170</v>
      </c>
      <c r="G706" s="124">
        <v>3010101000000</v>
      </c>
      <c r="H706" s="125"/>
      <c r="I706" s="123" t="s">
        <v>5160</v>
      </c>
      <c r="K706" s="30">
        <v>6450294.8499999996</v>
      </c>
      <c r="L706" s="121" t="s">
        <v>22</v>
      </c>
      <c r="N706" s="30">
        <v>35.71</v>
      </c>
      <c r="P706" s="30">
        <v>3231934.88</v>
      </c>
      <c r="Q706" s="30">
        <v>9682194.0199999996</v>
      </c>
      <c r="R706" s="121" t="s">
        <v>22</v>
      </c>
      <c r="U706" s="48">
        <f t="shared" si="10"/>
        <v>9682194.0199999996</v>
      </c>
    </row>
    <row r="707" spans="2:21">
      <c r="B707" s="121" t="s">
        <v>5157</v>
      </c>
      <c r="C707" s="122">
        <v>2823</v>
      </c>
      <c r="D707" s="105"/>
      <c r="E707" s="103"/>
      <c r="F707" s="123" t="s">
        <v>170</v>
      </c>
      <c r="G707" s="124">
        <v>3010103000000</v>
      </c>
      <c r="H707" s="125"/>
      <c r="I707" s="123" t="s">
        <v>5161</v>
      </c>
      <c r="K707" s="30">
        <v>7450492.1200000001</v>
      </c>
      <c r="L707" s="121" t="s">
        <v>22</v>
      </c>
      <c r="N707" s="30">
        <v>162428.9</v>
      </c>
      <c r="P707" s="30">
        <v>3896235.4</v>
      </c>
      <c r="Q707" s="30">
        <v>11184298.619999999</v>
      </c>
      <c r="R707" s="121" t="s">
        <v>22</v>
      </c>
      <c r="U707" s="48">
        <f t="shared" si="10"/>
        <v>11184298.619999999</v>
      </c>
    </row>
    <row r="708" spans="2:21">
      <c r="B708" s="121" t="s">
        <v>5157</v>
      </c>
      <c r="C708" s="122">
        <v>2823</v>
      </c>
      <c r="D708" s="105"/>
      <c r="E708" s="103"/>
      <c r="F708" s="123" t="s">
        <v>170</v>
      </c>
      <c r="G708" s="124">
        <v>3010104000000</v>
      </c>
      <c r="H708" s="125"/>
      <c r="I708" s="123" t="s">
        <v>5162</v>
      </c>
      <c r="K708" s="30">
        <v>86589.66</v>
      </c>
      <c r="L708" s="121" t="s">
        <v>22</v>
      </c>
      <c r="N708" s="30">
        <v>1176.02</v>
      </c>
      <c r="P708" s="30">
        <v>50038.83</v>
      </c>
      <c r="Q708" s="30">
        <v>135452.47</v>
      </c>
      <c r="R708" s="121" t="s">
        <v>22</v>
      </c>
      <c r="U708" s="48">
        <f t="shared" si="10"/>
        <v>135452.47</v>
      </c>
    </row>
    <row r="709" spans="2:21">
      <c r="B709" s="121" t="s">
        <v>5157</v>
      </c>
      <c r="C709" s="122">
        <v>2823</v>
      </c>
      <c r="D709" s="105"/>
      <c r="E709" s="103"/>
      <c r="F709" s="123" t="s">
        <v>170</v>
      </c>
      <c r="G709" s="124">
        <v>3010105000000</v>
      </c>
      <c r="H709" s="125"/>
      <c r="I709" s="123" t="s">
        <v>5163</v>
      </c>
      <c r="K709" s="30">
        <v>4410.05</v>
      </c>
      <c r="L709" s="121" t="s">
        <v>22</v>
      </c>
      <c r="N709" s="30">
        <v>0</v>
      </c>
      <c r="P709" s="30">
        <v>600.16999999999996</v>
      </c>
      <c r="Q709" s="30">
        <v>5010.22</v>
      </c>
      <c r="R709" s="121" t="s">
        <v>22</v>
      </c>
      <c r="U709" s="48">
        <f t="shared" si="10"/>
        <v>5010.22</v>
      </c>
    </row>
    <row r="710" spans="2:21">
      <c r="B710" s="121" t="s">
        <v>5157</v>
      </c>
      <c r="C710" s="122">
        <v>2823</v>
      </c>
      <c r="D710" s="105"/>
      <c r="E710" s="103"/>
      <c r="F710" s="123" t="s">
        <v>170</v>
      </c>
      <c r="G710" s="124">
        <v>3020100000000</v>
      </c>
      <c r="H710" s="125"/>
      <c r="I710" s="123" t="s">
        <v>5151</v>
      </c>
      <c r="K710" s="30">
        <v>-21642480.530000001</v>
      </c>
      <c r="L710" s="121" t="s">
        <v>143</v>
      </c>
      <c r="N710" s="30">
        <v>6880708.3600000003</v>
      </c>
      <c r="P710" s="30">
        <v>0</v>
      </c>
      <c r="Q710" s="30">
        <v>-28523188.890000001</v>
      </c>
      <c r="R710" s="121" t="s">
        <v>143</v>
      </c>
      <c r="U710" s="48">
        <f t="shared" si="10"/>
        <v>28523188.890000001</v>
      </c>
    </row>
    <row r="711" spans="2:21">
      <c r="B711" s="121" t="s">
        <v>5157</v>
      </c>
      <c r="C711" s="122">
        <v>2823</v>
      </c>
      <c r="D711" s="105"/>
      <c r="E711" s="103"/>
      <c r="F711" s="123" t="s">
        <v>170</v>
      </c>
      <c r="G711" s="124">
        <v>3020200000000</v>
      </c>
      <c r="H711" s="125"/>
      <c r="I711" s="123" t="s">
        <v>5152</v>
      </c>
      <c r="K711" s="30">
        <v>-4999995.3</v>
      </c>
      <c r="L711" s="121" t="s">
        <v>143</v>
      </c>
      <c r="N711" s="30">
        <v>172682.64</v>
      </c>
      <c r="P711" s="30">
        <v>0</v>
      </c>
      <c r="Q711" s="30">
        <v>-5172677.9400000004</v>
      </c>
      <c r="R711" s="121" t="s">
        <v>143</v>
      </c>
      <c r="U711" s="48">
        <f t="shared" si="10"/>
        <v>5172677.9400000004</v>
      </c>
    </row>
    <row r="712" spans="2:21">
      <c r="B712" s="121" t="s">
        <v>5157</v>
      </c>
      <c r="C712" s="122">
        <v>2258</v>
      </c>
      <c r="D712" s="105"/>
      <c r="E712" s="103"/>
      <c r="F712" s="123" t="s">
        <v>171</v>
      </c>
      <c r="G712" s="124">
        <v>3010101000000</v>
      </c>
      <c r="H712" s="125"/>
      <c r="I712" s="123" t="s">
        <v>5160</v>
      </c>
      <c r="K712" s="30">
        <v>53896017.399999999</v>
      </c>
      <c r="L712" s="121" t="s">
        <v>22</v>
      </c>
      <c r="N712" s="30">
        <v>1254.3699999999999</v>
      </c>
      <c r="P712" s="30">
        <v>27824427.989999998</v>
      </c>
      <c r="Q712" s="30">
        <v>81719191.019999996</v>
      </c>
      <c r="R712" s="121" t="s">
        <v>22</v>
      </c>
      <c r="U712" s="48">
        <f t="shared" si="10"/>
        <v>81719191.019999996</v>
      </c>
    </row>
    <row r="713" spans="2:21">
      <c r="B713" s="121" t="s">
        <v>5157</v>
      </c>
      <c r="C713" s="122">
        <v>2258</v>
      </c>
      <c r="D713" s="105"/>
      <c r="E713" s="103"/>
      <c r="F713" s="123" t="s">
        <v>171</v>
      </c>
      <c r="G713" s="124">
        <v>3010103000000</v>
      </c>
      <c r="H713" s="125"/>
      <c r="I713" s="123" t="s">
        <v>5161</v>
      </c>
      <c r="K713" s="30">
        <v>46346413.630000003</v>
      </c>
      <c r="L713" s="121" t="s">
        <v>22</v>
      </c>
      <c r="N713" s="30">
        <v>0</v>
      </c>
      <c r="P713" s="30">
        <v>23999834.780000001</v>
      </c>
      <c r="Q713" s="30">
        <v>70346248.409999996</v>
      </c>
      <c r="R713" s="121" t="s">
        <v>22</v>
      </c>
      <c r="U713" s="48">
        <f t="shared" si="10"/>
        <v>70346248.409999996</v>
      </c>
    </row>
    <row r="714" spans="2:21">
      <c r="B714" s="121" t="s">
        <v>5157</v>
      </c>
      <c r="C714" s="122">
        <v>2258</v>
      </c>
      <c r="D714" s="105"/>
      <c r="E714" s="103"/>
      <c r="F714" s="123" t="s">
        <v>171</v>
      </c>
      <c r="G714" s="124">
        <v>3010104000000</v>
      </c>
      <c r="H714" s="125"/>
      <c r="I714" s="123" t="s">
        <v>5162</v>
      </c>
      <c r="K714" s="30">
        <v>1297213.3899999999</v>
      </c>
      <c r="L714" s="121" t="s">
        <v>22</v>
      </c>
      <c r="N714" s="30">
        <v>260.89</v>
      </c>
      <c r="P714" s="30">
        <v>608148.77</v>
      </c>
      <c r="Q714" s="30">
        <v>1905101.27</v>
      </c>
      <c r="R714" s="121" t="s">
        <v>22</v>
      </c>
      <c r="U714" s="48">
        <f t="shared" si="10"/>
        <v>1905101.27</v>
      </c>
    </row>
    <row r="715" spans="2:21">
      <c r="B715" s="121" t="s">
        <v>5157</v>
      </c>
      <c r="C715" s="122">
        <v>2258</v>
      </c>
      <c r="D715" s="105"/>
      <c r="E715" s="103"/>
      <c r="F715" s="123" t="s">
        <v>171</v>
      </c>
      <c r="G715" s="124">
        <v>3020100000000</v>
      </c>
      <c r="H715" s="125"/>
      <c r="I715" s="123" t="s">
        <v>5151</v>
      </c>
      <c r="K715" s="30">
        <v>-40271469.93</v>
      </c>
      <c r="L715" s="121" t="s">
        <v>143</v>
      </c>
      <c r="N715" s="30">
        <v>20532123.010000002</v>
      </c>
      <c r="P715" s="30">
        <v>15838.52</v>
      </c>
      <c r="Q715" s="30">
        <v>-60787754.420000002</v>
      </c>
      <c r="R715" s="121" t="s">
        <v>143</v>
      </c>
      <c r="U715" s="48">
        <f t="shared" si="10"/>
        <v>60787754.420000002</v>
      </c>
    </row>
    <row r="716" spans="2:21">
      <c r="B716" s="121" t="s">
        <v>5157</v>
      </c>
      <c r="C716" s="122">
        <v>2258</v>
      </c>
      <c r="D716" s="105"/>
      <c r="E716" s="103"/>
      <c r="F716" s="123" t="s">
        <v>171</v>
      </c>
      <c r="G716" s="124">
        <v>3020200000000</v>
      </c>
      <c r="H716" s="125"/>
      <c r="I716" s="123" t="s">
        <v>5152</v>
      </c>
      <c r="K716" s="30">
        <v>-10739229.18</v>
      </c>
      <c r="L716" s="121" t="s">
        <v>143</v>
      </c>
      <c r="N716" s="30">
        <v>6111827.3600000003</v>
      </c>
      <c r="P716" s="30">
        <v>2221</v>
      </c>
      <c r="Q716" s="30">
        <v>-16848835.539999999</v>
      </c>
      <c r="R716" s="121" t="s">
        <v>143</v>
      </c>
      <c r="U716" s="48">
        <f t="shared" si="10"/>
        <v>16848835.539999999</v>
      </c>
    </row>
    <row r="717" spans="2:21">
      <c r="B717" s="121" t="s">
        <v>5157</v>
      </c>
      <c r="C717" s="122">
        <v>4652</v>
      </c>
      <c r="D717" s="105"/>
      <c r="E717" s="103"/>
      <c r="F717" s="123" t="s">
        <v>172</v>
      </c>
      <c r="G717" s="124">
        <v>3010102000000</v>
      </c>
      <c r="H717" s="125"/>
      <c r="I717" s="123" t="s">
        <v>5164</v>
      </c>
      <c r="K717" s="30">
        <v>0</v>
      </c>
      <c r="L717" s="121" t="s">
        <v>22</v>
      </c>
      <c r="N717" s="30">
        <v>0</v>
      </c>
      <c r="P717" s="30">
        <v>0</v>
      </c>
      <c r="Q717" s="30">
        <v>0</v>
      </c>
      <c r="R717" s="121" t="s">
        <v>22</v>
      </c>
      <c r="U717" s="48">
        <f t="shared" si="10"/>
        <v>0</v>
      </c>
    </row>
    <row r="718" spans="2:21">
      <c r="B718" s="121" t="s">
        <v>5157</v>
      </c>
      <c r="C718" s="122">
        <v>4652</v>
      </c>
      <c r="D718" s="105"/>
      <c r="E718" s="103"/>
      <c r="F718" s="123" t="s">
        <v>172</v>
      </c>
      <c r="G718" s="124">
        <v>3010103000000</v>
      </c>
      <c r="H718" s="125"/>
      <c r="I718" s="123" t="s">
        <v>5161</v>
      </c>
      <c r="K718" s="30">
        <v>2721872.07</v>
      </c>
      <c r="L718" s="121" t="s">
        <v>22</v>
      </c>
      <c r="N718" s="30">
        <v>0</v>
      </c>
      <c r="P718" s="30">
        <v>1340472.47</v>
      </c>
      <c r="Q718" s="30">
        <v>4062344.54</v>
      </c>
      <c r="R718" s="121" t="s">
        <v>22</v>
      </c>
      <c r="U718" s="48">
        <f t="shared" ref="U718:U781" si="11">ABS(Q718)</f>
        <v>4062344.54</v>
      </c>
    </row>
    <row r="719" spans="2:21">
      <c r="B719" s="121" t="s">
        <v>5157</v>
      </c>
      <c r="C719" s="122">
        <v>4652</v>
      </c>
      <c r="D719" s="105"/>
      <c r="E719" s="103"/>
      <c r="F719" s="123" t="s">
        <v>172</v>
      </c>
      <c r="G719" s="124">
        <v>3020100000000</v>
      </c>
      <c r="H719" s="125"/>
      <c r="I719" s="123" t="s">
        <v>5151</v>
      </c>
      <c r="K719" s="30">
        <v>-1747631.05</v>
      </c>
      <c r="L719" s="121" t="s">
        <v>143</v>
      </c>
      <c r="N719" s="30">
        <v>839224.55</v>
      </c>
      <c r="P719" s="30">
        <v>0</v>
      </c>
      <c r="Q719" s="30">
        <v>-2586855.6</v>
      </c>
      <c r="R719" s="121" t="s">
        <v>143</v>
      </c>
      <c r="U719" s="48">
        <f t="shared" si="11"/>
        <v>2586855.6</v>
      </c>
    </row>
    <row r="720" spans="2:21">
      <c r="B720" s="121" t="s">
        <v>5157</v>
      </c>
      <c r="C720" s="122">
        <v>4831</v>
      </c>
      <c r="D720" s="105"/>
      <c r="E720" s="103"/>
      <c r="F720" s="123" t="s">
        <v>173</v>
      </c>
      <c r="G720" s="124">
        <v>3010101000000</v>
      </c>
      <c r="H720" s="125"/>
      <c r="I720" s="123" t="s">
        <v>5160</v>
      </c>
      <c r="K720" s="30">
        <v>13284945.09</v>
      </c>
      <c r="L720" s="121" t="s">
        <v>22</v>
      </c>
      <c r="N720" s="30">
        <v>1510116.04</v>
      </c>
      <c r="P720" s="30">
        <v>8151937.25</v>
      </c>
      <c r="Q720" s="30">
        <v>19926766.300000001</v>
      </c>
      <c r="R720" s="121" t="s">
        <v>22</v>
      </c>
      <c r="U720" s="48">
        <f t="shared" si="11"/>
        <v>19926766.300000001</v>
      </c>
    </row>
    <row r="721" spans="2:21">
      <c r="B721" s="121" t="s">
        <v>5157</v>
      </c>
      <c r="C721" s="122">
        <v>4831</v>
      </c>
      <c r="D721" s="105"/>
      <c r="E721" s="103"/>
      <c r="F721" s="123" t="s">
        <v>173</v>
      </c>
      <c r="G721" s="124">
        <v>3010103000000</v>
      </c>
      <c r="H721" s="125"/>
      <c r="I721" s="123" t="s">
        <v>5161</v>
      </c>
      <c r="K721" s="30">
        <v>9938914.6099999994</v>
      </c>
      <c r="L721" s="121" t="s">
        <v>22</v>
      </c>
      <c r="N721" s="30">
        <v>1028234.25</v>
      </c>
      <c r="P721" s="30">
        <v>5999069.3899999997</v>
      </c>
      <c r="Q721" s="30">
        <v>14909749.75</v>
      </c>
      <c r="R721" s="121" t="s">
        <v>22</v>
      </c>
      <c r="U721" s="48">
        <f t="shared" si="11"/>
        <v>14909749.75</v>
      </c>
    </row>
    <row r="722" spans="2:21">
      <c r="B722" s="121" t="s">
        <v>5157</v>
      </c>
      <c r="C722" s="122">
        <v>4831</v>
      </c>
      <c r="D722" s="105"/>
      <c r="E722" s="103"/>
      <c r="F722" s="123" t="s">
        <v>173</v>
      </c>
      <c r="G722" s="124">
        <v>3010104000000</v>
      </c>
      <c r="H722" s="125"/>
      <c r="I722" s="123" t="s">
        <v>5162</v>
      </c>
      <c r="K722" s="30">
        <v>280623.34999999998</v>
      </c>
      <c r="L722" s="121" t="s">
        <v>22</v>
      </c>
      <c r="N722" s="30">
        <v>836.86</v>
      </c>
      <c r="P722" s="30">
        <v>121364.88</v>
      </c>
      <c r="Q722" s="30">
        <v>401151.37</v>
      </c>
      <c r="R722" s="121" t="s">
        <v>22</v>
      </c>
      <c r="U722" s="48">
        <f t="shared" si="11"/>
        <v>401151.37</v>
      </c>
    </row>
    <row r="723" spans="2:21">
      <c r="B723" s="121" t="s">
        <v>5157</v>
      </c>
      <c r="C723" s="122">
        <v>4831</v>
      </c>
      <c r="D723" s="105"/>
      <c r="E723" s="103"/>
      <c r="F723" s="123" t="s">
        <v>173</v>
      </c>
      <c r="G723" s="124">
        <v>3010105000000</v>
      </c>
      <c r="H723" s="125"/>
      <c r="I723" s="123" t="s">
        <v>5163</v>
      </c>
      <c r="K723" s="30">
        <v>1000</v>
      </c>
      <c r="L723" s="121" t="s">
        <v>22</v>
      </c>
      <c r="N723" s="30">
        <v>0</v>
      </c>
      <c r="P723" s="30">
        <v>10500</v>
      </c>
      <c r="Q723" s="30">
        <v>11500</v>
      </c>
      <c r="R723" s="121" t="s">
        <v>22</v>
      </c>
      <c r="U723" s="48">
        <f t="shared" si="11"/>
        <v>11500</v>
      </c>
    </row>
    <row r="724" spans="2:21">
      <c r="B724" s="121" t="s">
        <v>5157</v>
      </c>
      <c r="C724" s="122">
        <v>4831</v>
      </c>
      <c r="D724" s="105"/>
      <c r="E724" s="103"/>
      <c r="F724" s="123" t="s">
        <v>173</v>
      </c>
      <c r="G724" s="124">
        <v>3020100000000</v>
      </c>
      <c r="H724" s="125"/>
      <c r="I724" s="123" t="s">
        <v>5151</v>
      </c>
      <c r="K724" s="30">
        <v>-52314677.729999997</v>
      </c>
      <c r="L724" s="121" t="s">
        <v>143</v>
      </c>
      <c r="N724" s="30">
        <v>20375490.09</v>
      </c>
      <c r="P724" s="30">
        <v>31.3</v>
      </c>
      <c r="Q724" s="30">
        <v>-72690136.519999996</v>
      </c>
      <c r="R724" s="121" t="s">
        <v>143</v>
      </c>
      <c r="U724" s="48">
        <f t="shared" si="11"/>
        <v>72690136.519999996</v>
      </c>
    </row>
    <row r="725" spans="2:21">
      <c r="B725" s="121" t="s">
        <v>5157</v>
      </c>
      <c r="C725" s="122">
        <v>4831</v>
      </c>
      <c r="D725" s="105"/>
      <c r="E725" s="103"/>
      <c r="F725" s="123" t="s">
        <v>173</v>
      </c>
      <c r="G725" s="124">
        <v>3020200000000</v>
      </c>
      <c r="H725" s="125"/>
      <c r="I725" s="123" t="s">
        <v>5152</v>
      </c>
      <c r="K725" s="30">
        <v>-1763526.11</v>
      </c>
      <c r="L725" s="121" t="s">
        <v>143</v>
      </c>
      <c r="N725" s="30">
        <v>620606.43999999994</v>
      </c>
      <c r="P725" s="30">
        <v>5289.48</v>
      </c>
      <c r="Q725" s="30">
        <v>-2378843.0699999998</v>
      </c>
      <c r="R725" s="121" t="s">
        <v>143</v>
      </c>
      <c r="U725" s="48">
        <f t="shared" si="11"/>
        <v>2378843.0699999998</v>
      </c>
    </row>
    <row r="726" spans="2:21">
      <c r="B726" s="121" t="s">
        <v>5157</v>
      </c>
      <c r="C726" s="122">
        <v>1688</v>
      </c>
      <c r="D726" s="105"/>
      <c r="E726" s="103"/>
      <c r="F726" s="123" t="s">
        <v>174</v>
      </c>
      <c r="G726" s="124">
        <v>3010101000000</v>
      </c>
      <c r="H726" s="125"/>
      <c r="I726" s="123" t="s">
        <v>5160</v>
      </c>
      <c r="K726" s="30">
        <v>8199132.3499999996</v>
      </c>
      <c r="L726" s="121" t="s">
        <v>22</v>
      </c>
      <c r="N726" s="30">
        <v>694877.55</v>
      </c>
      <c r="P726" s="30">
        <v>4648546.46</v>
      </c>
      <c r="Q726" s="30">
        <v>12152801.26</v>
      </c>
      <c r="R726" s="121" t="s">
        <v>22</v>
      </c>
      <c r="U726" s="48">
        <f t="shared" si="11"/>
        <v>12152801.26</v>
      </c>
    </row>
    <row r="727" spans="2:21">
      <c r="B727" s="121" t="s">
        <v>5157</v>
      </c>
      <c r="C727" s="122">
        <v>1688</v>
      </c>
      <c r="D727" s="105"/>
      <c r="E727" s="103"/>
      <c r="F727" s="123" t="s">
        <v>174</v>
      </c>
      <c r="G727" s="124">
        <v>3010103000000</v>
      </c>
      <c r="H727" s="125"/>
      <c r="I727" s="123" t="s">
        <v>5161</v>
      </c>
      <c r="K727" s="30">
        <v>9459272.8699999992</v>
      </c>
      <c r="L727" s="121" t="s">
        <v>22</v>
      </c>
      <c r="N727" s="30">
        <v>2682.63</v>
      </c>
      <c r="P727" s="30">
        <v>4564538.91</v>
      </c>
      <c r="Q727" s="30">
        <v>14021129.15</v>
      </c>
      <c r="R727" s="121" t="s">
        <v>22</v>
      </c>
      <c r="U727" s="48">
        <f t="shared" si="11"/>
        <v>14021129.15</v>
      </c>
    </row>
    <row r="728" spans="2:21">
      <c r="B728" s="121" t="s">
        <v>5157</v>
      </c>
      <c r="C728" s="122">
        <v>1688</v>
      </c>
      <c r="D728" s="105"/>
      <c r="E728" s="103"/>
      <c r="F728" s="123" t="s">
        <v>174</v>
      </c>
      <c r="G728" s="124">
        <v>3010104000000</v>
      </c>
      <c r="H728" s="125"/>
      <c r="I728" s="123" t="s">
        <v>5162</v>
      </c>
      <c r="K728" s="30">
        <v>41997.440000000002</v>
      </c>
      <c r="L728" s="121" t="s">
        <v>22</v>
      </c>
      <c r="N728" s="30">
        <v>519.48</v>
      </c>
      <c r="P728" s="30">
        <v>20424.39</v>
      </c>
      <c r="Q728" s="30">
        <v>61902.35</v>
      </c>
      <c r="R728" s="121" t="s">
        <v>22</v>
      </c>
      <c r="U728" s="48">
        <f t="shared" si="11"/>
        <v>61902.35</v>
      </c>
    </row>
    <row r="729" spans="2:21">
      <c r="B729" s="121" t="s">
        <v>5157</v>
      </c>
      <c r="C729" s="122">
        <v>1688</v>
      </c>
      <c r="D729" s="105"/>
      <c r="E729" s="103"/>
      <c r="F729" s="123" t="s">
        <v>174</v>
      </c>
      <c r="G729" s="124">
        <v>3010105000000</v>
      </c>
      <c r="H729" s="125"/>
      <c r="I729" s="123" t="s">
        <v>5163</v>
      </c>
      <c r="K729" s="30">
        <v>1355.64</v>
      </c>
      <c r="L729" s="121" t="s">
        <v>22</v>
      </c>
      <c r="N729" s="30">
        <v>0</v>
      </c>
      <c r="P729" s="30">
        <v>677.82</v>
      </c>
      <c r="Q729" s="30">
        <v>2033.46</v>
      </c>
      <c r="R729" s="121" t="s">
        <v>22</v>
      </c>
      <c r="U729" s="48">
        <f t="shared" si="11"/>
        <v>2033.46</v>
      </c>
    </row>
    <row r="730" spans="2:21">
      <c r="B730" s="121" t="s">
        <v>5157</v>
      </c>
      <c r="C730" s="122">
        <v>1688</v>
      </c>
      <c r="D730" s="105"/>
      <c r="E730" s="103"/>
      <c r="F730" s="123" t="s">
        <v>174</v>
      </c>
      <c r="G730" s="124">
        <v>3020100000000</v>
      </c>
      <c r="H730" s="125"/>
      <c r="I730" s="123" t="s">
        <v>5151</v>
      </c>
      <c r="K730" s="30">
        <v>-40054680.549999997</v>
      </c>
      <c r="L730" s="121" t="s">
        <v>143</v>
      </c>
      <c r="N730" s="30">
        <v>20342369.219999999</v>
      </c>
      <c r="P730" s="30">
        <v>14690.01</v>
      </c>
      <c r="Q730" s="30">
        <v>-60382359.759999998</v>
      </c>
      <c r="R730" s="121" t="s">
        <v>143</v>
      </c>
      <c r="U730" s="48">
        <f t="shared" si="11"/>
        <v>60382359.759999998</v>
      </c>
    </row>
    <row r="731" spans="2:21">
      <c r="B731" s="121" t="s">
        <v>5157</v>
      </c>
      <c r="C731" s="122">
        <v>4409</v>
      </c>
      <c r="D731" s="105"/>
      <c r="E731" s="103"/>
      <c r="F731" s="123" t="s">
        <v>175</v>
      </c>
      <c r="G731" s="124">
        <v>3010103000000</v>
      </c>
      <c r="H731" s="125"/>
      <c r="I731" s="123" t="s">
        <v>5161</v>
      </c>
      <c r="K731" s="30">
        <v>1729284.48</v>
      </c>
      <c r="L731" s="121" t="s">
        <v>22</v>
      </c>
      <c r="N731" s="30">
        <v>0</v>
      </c>
      <c r="P731" s="30">
        <v>952121.3</v>
      </c>
      <c r="Q731" s="30">
        <v>2681405.7799999998</v>
      </c>
      <c r="R731" s="121" t="s">
        <v>22</v>
      </c>
      <c r="U731" s="48">
        <f t="shared" si="11"/>
        <v>2681405.7799999998</v>
      </c>
    </row>
    <row r="732" spans="2:21">
      <c r="B732" s="121" t="s">
        <v>5157</v>
      </c>
      <c r="C732" s="122">
        <v>4409</v>
      </c>
      <c r="D732" s="105"/>
      <c r="E732" s="103"/>
      <c r="F732" s="123" t="s">
        <v>175</v>
      </c>
      <c r="G732" s="124">
        <v>3020100000000</v>
      </c>
      <c r="H732" s="125"/>
      <c r="I732" s="123" t="s">
        <v>5151</v>
      </c>
      <c r="K732" s="30">
        <v>-574259.77</v>
      </c>
      <c r="L732" s="121" t="s">
        <v>143</v>
      </c>
      <c r="N732" s="30">
        <v>467131.46</v>
      </c>
      <c r="P732" s="30">
        <v>0</v>
      </c>
      <c r="Q732" s="30">
        <v>-1041391.23</v>
      </c>
      <c r="R732" s="121" t="s">
        <v>143</v>
      </c>
      <c r="U732" s="48">
        <f t="shared" si="11"/>
        <v>1041391.23</v>
      </c>
    </row>
    <row r="733" spans="2:21">
      <c r="B733" s="121" t="s">
        <v>5157</v>
      </c>
      <c r="C733" s="122">
        <v>4282</v>
      </c>
      <c r="D733" s="105"/>
      <c r="E733" s="103"/>
      <c r="F733" s="123" t="s">
        <v>176</v>
      </c>
      <c r="G733" s="124">
        <v>3010101000000</v>
      </c>
      <c r="H733" s="125"/>
      <c r="I733" s="123" t="s">
        <v>5160</v>
      </c>
      <c r="K733" s="30">
        <v>0</v>
      </c>
      <c r="L733" s="121" t="s">
        <v>22</v>
      </c>
      <c r="N733" s="30">
        <v>0</v>
      </c>
      <c r="P733" s="30">
        <v>0</v>
      </c>
      <c r="Q733" s="30">
        <v>0</v>
      </c>
      <c r="R733" s="121" t="s">
        <v>22</v>
      </c>
      <c r="U733" s="48">
        <f t="shared" si="11"/>
        <v>0</v>
      </c>
    </row>
    <row r="734" spans="2:21">
      <c r="B734" s="121" t="s">
        <v>5157</v>
      </c>
      <c r="C734" s="122">
        <v>4282</v>
      </c>
      <c r="D734" s="105"/>
      <c r="E734" s="103"/>
      <c r="F734" s="123" t="s">
        <v>176</v>
      </c>
      <c r="G734" s="124">
        <v>3010102000000</v>
      </c>
      <c r="H734" s="125"/>
      <c r="I734" s="123" t="s">
        <v>5164</v>
      </c>
      <c r="K734" s="30">
        <v>0</v>
      </c>
      <c r="L734" s="121" t="s">
        <v>22</v>
      </c>
      <c r="N734" s="30">
        <v>0</v>
      </c>
      <c r="P734" s="30">
        <v>0</v>
      </c>
      <c r="Q734" s="30">
        <v>0</v>
      </c>
      <c r="R734" s="121" t="s">
        <v>22</v>
      </c>
      <c r="U734" s="48">
        <f t="shared" si="11"/>
        <v>0</v>
      </c>
    </row>
    <row r="735" spans="2:21">
      <c r="B735" s="121" t="s">
        <v>5157</v>
      </c>
      <c r="C735" s="122">
        <v>4282</v>
      </c>
      <c r="D735" s="105"/>
      <c r="E735" s="103"/>
      <c r="F735" s="123" t="s">
        <v>176</v>
      </c>
      <c r="G735" s="124">
        <v>3010103000000</v>
      </c>
      <c r="H735" s="125"/>
      <c r="I735" s="123" t="s">
        <v>5161</v>
      </c>
      <c r="K735" s="30">
        <v>4845028.75</v>
      </c>
      <c r="L735" s="121" t="s">
        <v>22</v>
      </c>
      <c r="N735" s="30">
        <v>271.56</v>
      </c>
      <c r="P735" s="30">
        <v>2666682.8199999998</v>
      </c>
      <c r="Q735" s="30">
        <v>7511440.0099999998</v>
      </c>
      <c r="R735" s="121" t="s">
        <v>22</v>
      </c>
      <c r="U735" s="48">
        <f t="shared" si="11"/>
        <v>7511440.0099999998</v>
      </c>
    </row>
    <row r="736" spans="2:21">
      <c r="B736" s="121" t="s">
        <v>5157</v>
      </c>
      <c r="C736" s="122">
        <v>4282</v>
      </c>
      <c r="D736" s="105"/>
      <c r="E736" s="103"/>
      <c r="F736" s="123" t="s">
        <v>176</v>
      </c>
      <c r="G736" s="124">
        <v>3010104000000</v>
      </c>
      <c r="H736" s="125"/>
      <c r="I736" s="123" t="s">
        <v>5162</v>
      </c>
      <c r="K736" s="30">
        <v>0</v>
      </c>
      <c r="L736" s="121" t="s">
        <v>22</v>
      </c>
      <c r="N736" s="30">
        <v>0</v>
      </c>
      <c r="P736" s="30">
        <v>0</v>
      </c>
      <c r="Q736" s="30">
        <v>0</v>
      </c>
      <c r="R736" s="121" t="s">
        <v>22</v>
      </c>
      <c r="U736" s="48">
        <f t="shared" si="11"/>
        <v>0</v>
      </c>
    </row>
    <row r="737" spans="2:21">
      <c r="B737" s="121" t="s">
        <v>5157</v>
      </c>
      <c r="C737" s="122">
        <v>4282</v>
      </c>
      <c r="D737" s="105"/>
      <c r="E737" s="103"/>
      <c r="F737" s="123" t="s">
        <v>176</v>
      </c>
      <c r="G737" s="124">
        <v>3010105000000</v>
      </c>
      <c r="H737" s="125"/>
      <c r="I737" s="123" t="s">
        <v>5163</v>
      </c>
      <c r="K737" s="30">
        <v>0</v>
      </c>
      <c r="L737" s="121" t="s">
        <v>22</v>
      </c>
      <c r="N737" s="30">
        <v>0</v>
      </c>
      <c r="P737" s="30">
        <v>0</v>
      </c>
      <c r="Q737" s="30">
        <v>0</v>
      </c>
      <c r="R737" s="121" t="s">
        <v>22</v>
      </c>
      <c r="U737" s="48">
        <f t="shared" si="11"/>
        <v>0</v>
      </c>
    </row>
    <row r="738" spans="2:21">
      <c r="B738" s="121" t="s">
        <v>5157</v>
      </c>
      <c r="C738" s="122">
        <v>4282</v>
      </c>
      <c r="D738" s="105"/>
      <c r="E738" s="103"/>
      <c r="F738" s="123" t="s">
        <v>176</v>
      </c>
      <c r="G738" s="124">
        <v>3020100000000</v>
      </c>
      <c r="H738" s="125"/>
      <c r="I738" s="123" t="s">
        <v>5151</v>
      </c>
      <c r="K738" s="30">
        <v>-417881.27</v>
      </c>
      <c r="L738" s="121" t="s">
        <v>143</v>
      </c>
      <c r="N738" s="30">
        <v>241785.1</v>
      </c>
      <c r="P738" s="30">
        <v>75623.289999999994</v>
      </c>
      <c r="Q738" s="30">
        <v>-584043.07999999996</v>
      </c>
      <c r="R738" s="121" t="s">
        <v>143</v>
      </c>
      <c r="U738" s="48">
        <f t="shared" si="11"/>
        <v>584043.07999999996</v>
      </c>
    </row>
    <row r="739" spans="2:21">
      <c r="B739" s="121" t="s">
        <v>5157</v>
      </c>
      <c r="C739" s="122">
        <v>4282</v>
      </c>
      <c r="D739" s="105"/>
      <c r="E739" s="103"/>
      <c r="F739" s="123" t="s">
        <v>176</v>
      </c>
      <c r="G739" s="124">
        <v>3020200000000</v>
      </c>
      <c r="H739" s="125"/>
      <c r="I739" s="123" t="s">
        <v>5152</v>
      </c>
      <c r="K739" s="30">
        <v>-1371.84</v>
      </c>
      <c r="L739" s="121" t="s">
        <v>143</v>
      </c>
      <c r="N739" s="30">
        <v>75623.289999999994</v>
      </c>
      <c r="P739" s="30">
        <v>0</v>
      </c>
      <c r="Q739" s="30">
        <v>-76995.13</v>
      </c>
      <c r="R739" s="121" t="s">
        <v>143</v>
      </c>
      <c r="U739" s="48">
        <f t="shared" si="11"/>
        <v>76995.13</v>
      </c>
    </row>
    <row r="740" spans="2:21">
      <c r="B740" s="121" t="s">
        <v>5157</v>
      </c>
      <c r="C740" s="122">
        <v>4501</v>
      </c>
      <c r="D740" s="105"/>
      <c r="E740" s="103"/>
      <c r="F740" s="123" t="s">
        <v>177</v>
      </c>
      <c r="G740" s="124">
        <v>3010103000000</v>
      </c>
      <c r="H740" s="125"/>
      <c r="I740" s="123" t="s">
        <v>5161</v>
      </c>
      <c r="K740" s="30">
        <v>74496.460000000006</v>
      </c>
      <c r="L740" s="121" t="s">
        <v>22</v>
      </c>
      <c r="N740" s="30">
        <v>0</v>
      </c>
      <c r="P740" s="30">
        <v>34528.230000000003</v>
      </c>
      <c r="Q740" s="30">
        <v>109024.69</v>
      </c>
      <c r="R740" s="121" t="s">
        <v>22</v>
      </c>
      <c r="U740" s="48">
        <f t="shared" si="11"/>
        <v>109024.69</v>
      </c>
    </row>
    <row r="741" spans="2:21">
      <c r="B741" s="121" t="s">
        <v>5157</v>
      </c>
      <c r="C741" s="122">
        <v>4501</v>
      </c>
      <c r="D741" s="105"/>
      <c r="E741" s="103"/>
      <c r="F741" s="123" t="s">
        <v>177</v>
      </c>
      <c r="G741" s="124">
        <v>3020100000000</v>
      </c>
      <c r="H741" s="125"/>
      <c r="I741" s="123" t="s">
        <v>5151</v>
      </c>
      <c r="K741" s="30">
        <v>-621842.11</v>
      </c>
      <c r="L741" s="121" t="s">
        <v>143</v>
      </c>
      <c r="N741" s="30">
        <v>206091.56</v>
      </c>
      <c r="P741" s="30">
        <v>0</v>
      </c>
      <c r="Q741" s="30">
        <v>-827933.67</v>
      </c>
      <c r="R741" s="121" t="s">
        <v>143</v>
      </c>
      <c r="U741" s="48">
        <f t="shared" si="11"/>
        <v>827933.67</v>
      </c>
    </row>
    <row r="742" spans="2:21">
      <c r="B742" s="121" t="s">
        <v>5157</v>
      </c>
      <c r="C742" s="122">
        <v>4461</v>
      </c>
      <c r="D742" s="105"/>
      <c r="E742" s="103"/>
      <c r="F742" s="123" t="s">
        <v>178</v>
      </c>
      <c r="G742" s="124">
        <v>3010102000000</v>
      </c>
      <c r="H742" s="125"/>
      <c r="I742" s="123" t="s">
        <v>5164</v>
      </c>
      <c r="K742" s="30">
        <v>8436396.2599999998</v>
      </c>
      <c r="L742" s="121" t="s">
        <v>22</v>
      </c>
      <c r="N742" s="30">
        <v>0</v>
      </c>
      <c r="P742" s="30">
        <v>5386592.0199999996</v>
      </c>
      <c r="Q742" s="30">
        <v>13822988.279999999</v>
      </c>
      <c r="R742" s="121" t="s">
        <v>22</v>
      </c>
      <c r="U742" s="48">
        <f t="shared" si="11"/>
        <v>13822988.279999999</v>
      </c>
    </row>
    <row r="743" spans="2:21">
      <c r="B743" s="121" t="s">
        <v>5157</v>
      </c>
      <c r="C743" s="122">
        <v>4461</v>
      </c>
      <c r="D743" s="105"/>
      <c r="E743" s="103"/>
      <c r="F743" s="123" t="s">
        <v>178</v>
      </c>
      <c r="G743" s="124">
        <v>3010103000000</v>
      </c>
      <c r="H743" s="125"/>
      <c r="I743" s="123" t="s">
        <v>5161</v>
      </c>
      <c r="K743" s="30">
        <v>0</v>
      </c>
      <c r="L743" s="121" t="s">
        <v>22</v>
      </c>
      <c r="N743" s="30">
        <v>0</v>
      </c>
      <c r="P743" s="30">
        <v>0</v>
      </c>
      <c r="Q743" s="30">
        <v>0</v>
      </c>
      <c r="R743" s="121" t="s">
        <v>22</v>
      </c>
      <c r="U743" s="48">
        <f t="shared" si="11"/>
        <v>0</v>
      </c>
    </row>
    <row r="744" spans="2:21">
      <c r="B744" s="121" t="s">
        <v>5157</v>
      </c>
      <c r="C744" s="122">
        <v>4461</v>
      </c>
      <c r="D744" s="105"/>
      <c r="E744" s="103"/>
      <c r="F744" s="123" t="s">
        <v>178</v>
      </c>
      <c r="G744" s="124">
        <v>3020100000000</v>
      </c>
      <c r="H744" s="125"/>
      <c r="I744" s="123" t="s">
        <v>5151</v>
      </c>
      <c r="K744" s="30">
        <v>-743052.83</v>
      </c>
      <c r="L744" s="121" t="s">
        <v>143</v>
      </c>
      <c r="N744" s="30">
        <v>453833.13</v>
      </c>
      <c r="P744" s="30">
        <v>0</v>
      </c>
      <c r="Q744" s="30">
        <v>-1196885.96</v>
      </c>
      <c r="R744" s="121" t="s">
        <v>143</v>
      </c>
      <c r="U744" s="48">
        <f t="shared" si="11"/>
        <v>1196885.96</v>
      </c>
    </row>
    <row r="745" spans="2:21">
      <c r="B745" s="121" t="s">
        <v>5157</v>
      </c>
      <c r="C745" s="122">
        <v>4474</v>
      </c>
      <c r="D745" s="105"/>
      <c r="E745" s="103"/>
      <c r="F745" s="123" t="s">
        <v>179</v>
      </c>
      <c r="G745" s="124">
        <v>3010102000000</v>
      </c>
      <c r="H745" s="125"/>
      <c r="I745" s="123" t="s">
        <v>5164</v>
      </c>
      <c r="K745" s="30">
        <v>815332.37</v>
      </c>
      <c r="L745" s="121" t="s">
        <v>22</v>
      </c>
      <c r="N745" s="30">
        <v>0</v>
      </c>
      <c r="P745" s="30">
        <v>409265.01</v>
      </c>
      <c r="Q745" s="30">
        <v>1224597.3799999999</v>
      </c>
      <c r="R745" s="121" t="s">
        <v>22</v>
      </c>
      <c r="U745" s="48">
        <f t="shared" si="11"/>
        <v>1224597.3799999999</v>
      </c>
    </row>
    <row r="746" spans="2:21">
      <c r="B746" s="121" t="s">
        <v>5157</v>
      </c>
      <c r="C746" s="122">
        <v>4474</v>
      </c>
      <c r="D746" s="105"/>
      <c r="E746" s="103"/>
      <c r="F746" s="123" t="s">
        <v>179</v>
      </c>
      <c r="G746" s="124">
        <v>3010103000000</v>
      </c>
      <c r="H746" s="125"/>
      <c r="I746" s="123" t="s">
        <v>5161</v>
      </c>
      <c r="K746" s="30">
        <v>633.34</v>
      </c>
      <c r="L746" s="121" t="s">
        <v>22</v>
      </c>
      <c r="N746" s="30">
        <v>0</v>
      </c>
      <c r="P746" s="30">
        <v>643771.6</v>
      </c>
      <c r="Q746" s="30">
        <v>644404.93999999994</v>
      </c>
      <c r="R746" s="121" t="s">
        <v>22</v>
      </c>
      <c r="U746" s="48">
        <f t="shared" si="11"/>
        <v>644404.93999999994</v>
      </c>
    </row>
    <row r="747" spans="2:21">
      <c r="B747" s="121" t="s">
        <v>5157</v>
      </c>
      <c r="C747" s="122">
        <v>4474</v>
      </c>
      <c r="D747" s="105"/>
      <c r="E747" s="103"/>
      <c r="F747" s="123" t="s">
        <v>179</v>
      </c>
      <c r="G747" s="124">
        <v>3020100000000</v>
      </c>
      <c r="H747" s="125"/>
      <c r="I747" s="123" t="s">
        <v>5151</v>
      </c>
      <c r="K747" s="30">
        <v>-88553.98</v>
      </c>
      <c r="L747" s="121" t="s">
        <v>143</v>
      </c>
      <c r="N747" s="30">
        <v>44276.99</v>
      </c>
      <c r="P747" s="30">
        <v>0</v>
      </c>
      <c r="Q747" s="30">
        <v>-132830.97</v>
      </c>
      <c r="R747" s="121" t="s">
        <v>143</v>
      </c>
      <c r="U747" s="48">
        <f t="shared" si="11"/>
        <v>132830.97</v>
      </c>
    </row>
    <row r="748" spans="2:21">
      <c r="B748" s="121" t="s">
        <v>5157</v>
      </c>
      <c r="C748" s="122">
        <v>4474</v>
      </c>
      <c r="D748" s="105"/>
      <c r="E748" s="103"/>
      <c r="F748" s="123" t="s">
        <v>179</v>
      </c>
      <c r="G748" s="124">
        <v>3020200000000</v>
      </c>
      <c r="H748" s="125"/>
      <c r="I748" s="123" t="s">
        <v>5152</v>
      </c>
      <c r="K748" s="30">
        <v>0</v>
      </c>
      <c r="L748" s="121" t="s">
        <v>143</v>
      </c>
      <c r="N748" s="30">
        <v>0</v>
      </c>
      <c r="P748" s="30">
        <v>0</v>
      </c>
      <c r="Q748" s="30">
        <v>0</v>
      </c>
      <c r="R748" s="121" t="s">
        <v>143</v>
      </c>
      <c r="U748" s="48">
        <f t="shared" si="11"/>
        <v>0</v>
      </c>
    </row>
    <row r="749" spans="2:21">
      <c r="B749" s="121" t="s">
        <v>5157</v>
      </c>
      <c r="C749" s="122">
        <v>4412</v>
      </c>
      <c r="D749" s="105"/>
      <c r="E749" s="103"/>
      <c r="F749" s="123" t="s">
        <v>180</v>
      </c>
      <c r="G749" s="124">
        <v>3010103000000</v>
      </c>
      <c r="H749" s="125"/>
      <c r="I749" s="123" t="s">
        <v>5161</v>
      </c>
      <c r="K749" s="30">
        <v>2696963.05</v>
      </c>
      <c r="L749" s="121" t="s">
        <v>22</v>
      </c>
      <c r="N749" s="30">
        <v>2941.27</v>
      </c>
      <c r="P749" s="30">
        <v>1564461.31</v>
      </c>
      <c r="Q749" s="30">
        <v>4258483.09</v>
      </c>
      <c r="R749" s="121" t="s">
        <v>22</v>
      </c>
      <c r="U749" s="48">
        <f t="shared" si="11"/>
        <v>4258483.09</v>
      </c>
    </row>
    <row r="750" spans="2:21">
      <c r="B750" s="121" t="s">
        <v>5157</v>
      </c>
      <c r="C750" s="122">
        <v>4412</v>
      </c>
      <c r="D750" s="105"/>
      <c r="E750" s="103"/>
      <c r="F750" s="123" t="s">
        <v>180</v>
      </c>
      <c r="G750" s="124">
        <v>3020100000000</v>
      </c>
      <c r="H750" s="125"/>
      <c r="I750" s="123" t="s">
        <v>5151</v>
      </c>
      <c r="K750" s="30">
        <v>-247328.46</v>
      </c>
      <c r="L750" s="121" t="s">
        <v>143</v>
      </c>
      <c r="N750" s="30">
        <v>145927</v>
      </c>
      <c r="P750" s="30">
        <v>0</v>
      </c>
      <c r="Q750" s="30">
        <v>-393255.46</v>
      </c>
      <c r="R750" s="121" t="s">
        <v>143</v>
      </c>
      <c r="U750" s="48">
        <f t="shared" si="11"/>
        <v>393255.46</v>
      </c>
    </row>
    <row r="751" spans="2:21">
      <c r="B751" s="121" t="s">
        <v>5157</v>
      </c>
      <c r="C751" s="122">
        <v>4234</v>
      </c>
      <c r="D751" s="105"/>
      <c r="E751" s="103"/>
      <c r="F751" s="123" t="s">
        <v>181</v>
      </c>
      <c r="G751" s="124">
        <v>3010103000000</v>
      </c>
      <c r="H751" s="125"/>
      <c r="I751" s="123" t="s">
        <v>5161</v>
      </c>
      <c r="K751" s="30">
        <v>3499991.11</v>
      </c>
      <c r="L751" s="121" t="s">
        <v>22</v>
      </c>
      <c r="N751" s="30">
        <v>0</v>
      </c>
      <c r="P751" s="30">
        <v>1755034.13</v>
      </c>
      <c r="Q751" s="30">
        <v>5255025.24</v>
      </c>
      <c r="R751" s="121" t="s">
        <v>22</v>
      </c>
      <c r="U751" s="48">
        <f t="shared" si="11"/>
        <v>5255025.24</v>
      </c>
    </row>
    <row r="752" spans="2:21">
      <c r="B752" s="121" t="s">
        <v>5157</v>
      </c>
      <c r="C752" s="122">
        <v>4234</v>
      </c>
      <c r="D752" s="105"/>
      <c r="E752" s="103"/>
      <c r="F752" s="123" t="s">
        <v>181</v>
      </c>
      <c r="G752" s="124">
        <v>3020100000000</v>
      </c>
      <c r="H752" s="125"/>
      <c r="I752" s="123" t="s">
        <v>5151</v>
      </c>
      <c r="K752" s="30">
        <v>-453187.6</v>
      </c>
      <c r="L752" s="121" t="s">
        <v>143</v>
      </c>
      <c r="N752" s="30">
        <v>226593.8</v>
      </c>
      <c r="P752" s="30">
        <v>0</v>
      </c>
      <c r="Q752" s="30">
        <v>-679781.4</v>
      </c>
      <c r="R752" s="121" t="s">
        <v>143</v>
      </c>
      <c r="U752" s="48">
        <f t="shared" si="11"/>
        <v>679781.4</v>
      </c>
    </row>
    <row r="753" spans="2:21">
      <c r="B753" s="121" t="s">
        <v>5157</v>
      </c>
      <c r="C753" s="122">
        <v>4368</v>
      </c>
      <c r="D753" s="105"/>
      <c r="E753" s="103"/>
      <c r="F753" s="123" t="s">
        <v>182</v>
      </c>
      <c r="G753" s="124">
        <v>3010103000000</v>
      </c>
      <c r="H753" s="125"/>
      <c r="I753" s="123" t="s">
        <v>5161</v>
      </c>
      <c r="K753" s="30">
        <v>14914208.779999999</v>
      </c>
      <c r="L753" s="121" t="s">
        <v>22</v>
      </c>
      <c r="N753" s="30">
        <v>120.38</v>
      </c>
      <c r="P753" s="30">
        <v>7574480.3300000001</v>
      </c>
      <c r="Q753" s="30">
        <v>22488568.73</v>
      </c>
      <c r="R753" s="121" t="s">
        <v>22</v>
      </c>
      <c r="U753" s="48">
        <f t="shared" si="11"/>
        <v>22488568.73</v>
      </c>
    </row>
    <row r="754" spans="2:21">
      <c r="B754" s="121" t="s">
        <v>5157</v>
      </c>
      <c r="C754" s="122">
        <v>4368</v>
      </c>
      <c r="D754" s="105"/>
      <c r="E754" s="103"/>
      <c r="F754" s="123" t="s">
        <v>182</v>
      </c>
      <c r="G754" s="124">
        <v>3020100000000</v>
      </c>
      <c r="H754" s="125"/>
      <c r="I754" s="123" t="s">
        <v>5151</v>
      </c>
      <c r="K754" s="30">
        <v>-2587439.2799999998</v>
      </c>
      <c r="L754" s="121" t="s">
        <v>143</v>
      </c>
      <c r="N754" s="30">
        <v>1891170.43</v>
      </c>
      <c r="P754" s="30">
        <v>0</v>
      </c>
      <c r="Q754" s="30">
        <v>-4478609.71</v>
      </c>
      <c r="R754" s="121" t="s">
        <v>143</v>
      </c>
      <c r="U754" s="48">
        <f t="shared" si="11"/>
        <v>4478609.71</v>
      </c>
    </row>
    <row r="755" spans="2:21">
      <c r="B755" s="121" t="s">
        <v>5157</v>
      </c>
      <c r="C755" s="122">
        <v>4368</v>
      </c>
      <c r="D755" s="105"/>
      <c r="E755" s="103"/>
      <c r="F755" s="123" t="s">
        <v>182</v>
      </c>
      <c r="G755" s="124">
        <v>3020200000000</v>
      </c>
      <c r="H755" s="125"/>
      <c r="I755" s="123" t="s">
        <v>5152</v>
      </c>
      <c r="K755" s="30">
        <v>-19139</v>
      </c>
      <c r="L755" s="121" t="s">
        <v>143</v>
      </c>
      <c r="N755" s="30">
        <v>3135.38</v>
      </c>
      <c r="P755" s="30">
        <v>0</v>
      </c>
      <c r="Q755" s="30">
        <v>-22274.38</v>
      </c>
      <c r="R755" s="121" t="s">
        <v>143</v>
      </c>
      <c r="U755" s="48">
        <f t="shared" si="11"/>
        <v>22274.38</v>
      </c>
    </row>
    <row r="756" spans="2:21">
      <c r="B756" s="121" t="s">
        <v>5157</v>
      </c>
      <c r="C756" s="122">
        <v>2141</v>
      </c>
      <c r="D756" s="105"/>
      <c r="E756" s="103"/>
      <c r="F756" s="123" t="s">
        <v>183</v>
      </c>
      <c r="G756" s="124">
        <v>3010101000000</v>
      </c>
      <c r="H756" s="125"/>
      <c r="I756" s="123" t="s">
        <v>5160</v>
      </c>
      <c r="K756" s="30">
        <v>34000</v>
      </c>
      <c r="L756" s="121" t="s">
        <v>22</v>
      </c>
      <c r="N756" s="30">
        <v>0</v>
      </c>
      <c r="P756" s="30">
        <v>17000</v>
      </c>
      <c r="Q756" s="30">
        <v>51000</v>
      </c>
      <c r="R756" s="121" t="s">
        <v>22</v>
      </c>
      <c r="U756" s="48">
        <f t="shared" si="11"/>
        <v>51000</v>
      </c>
    </row>
    <row r="757" spans="2:21">
      <c r="B757" s="121" t="s">
        <v>5157</v>
      </c>
      <c r="C757" s="122">
        <v>2141</v>
      </c>
      <c r="D757" s="105"/>
      <c r="E757" s="103"/>
      <c r="F757" s="123" t="s">
        <v>183</v>
      </c>
      <c r="G757" s="124">
        <v>3010103000000</v>
      </c>
      <c r="H757" s="125"/>
      <c r="I757" s="123" t="s">
        <v>5161</v>
      </c>
      <c r="K757" s="30">
        <v>10121.68</v>
      </c>
      <c r="L757" s="121" t="s">
        <v>22</v>
      </c>
      <c r="N757" s="30">
        <v>0</v>
      </c>
      <c r="P757" s="30">
        <v>5060.84</v>
      </c>
      <c r="Q757" s="30">
        <v>15182.52</v>
      </c>
      <c r="R757" s="121" t="s">
        <v>22</v>
      </c>
      <c r="U757" s="48">
        <f t="shared" si="11"/>
        <v>15182.52</v>
      </c>
    </row>
    <row r="758" spans="2:21">
      <c r="B758" s="121" t="s">
        <v>5157</v>
      </c>
      <c r="C758" s="122">
        <v>2141</v>
      </c>
      <c r="D758" s="105"/>
      <c r="E758" s="103"/>
      <c r="F758" s="123" t="s">
        <v>183</v>
      </c>
      <c r="G758" s="124">
        <v>3020100000000</v>
      </c>
      <c r="H758" s="125"/>
      <c r="I758" s="123" t="s">
        <v>5151</v>
      </c>
      <c r="K758" s="30">
        <v>-245220.62</v>
      </c>
      <c r="L758" s="121" t="s">
        <v>143</v>
      </c>
      <c r="N758" s="30">
        <v>122960.05</v>
      </c>
      <c r="P758" s="30">
        <v>0</v>
      </c>
      <c r="Q758" s="30">
        <v>-368180.67</v>
      </c>
      <c r="R758" s="121" t="s">
        <v>143</v>
      </c>
      <c r="U758" s="48">
        <f t="shared" si="11"/>
        <v>368180.67</v>
      </c>
    </row>
    <row r="759" spans="2:21">
      <c r="B759" s="121" t="s">
        <v>5157</v>
      </c>
      <c r="C759" s="122">
        <v>3592</v>
      </c>
      <c r="D759" s="105"/>
      <c r="E759" s="103"/>
      <c r="F759" s="123" t="s">
        <v>184</v>
      </c>
      <c r="G759" s="124">
        <v>3010101000000</v>
      </c>
      <c r="H759" s="125"/>
      <c r="I759" s="123" t="s">
        <v>5160</v>
      </c>
      <c r="K759" s="30">
        <v>3132959.08</v>
      </c>
      <c r="L759" s="121" t="s">
        <v>22</v>
      </c>
      <c r="N759" s="30">
        <v>0</v>
      </c>
      <c r="P759" s="30">
        <v>1608825.92</v>
      </c>
      <c r="Q759" s="30">
        <v>4741785</v>
      </c>
      <c r="R759" s="121" t="s">
        <v>22</v>
      </c>
      <c r="U759" s="48">
        <f t="shared" si="11"/>
        <v>4741785</v>
      </c>
    </row>
    <row r="760" spans="2:21">
      <c r="B760" s="121" t="s">
        <v>5157</v>
      </c>
      <c r="C760" s="122">
        <v>3592</v>
      </c>
      <c r="D760" s="105"/>
      <c r="E760" s="103"/>
      <c r="F760" s="123" t="s">
        <v>184</v>
      </c>
      <c r="G760" s="124">
        <v>3010103000000</v>
      </c>
      <c r="H760" s="125"/>
      <c r="I760" s="123" t="s">
        <v>5161</v>
      </c>
      <c r="K760" s="30">
        <v>2477460.11</v>
      </c>
      <c r="L760" s="121" t="s">
        <v>22</v>
      </c>
      <c r="N760" s="30">
        <v>0</v>
      </c>
      <c r="P760" s="30">
        <v>1235270.6000000001</v>
      </c>
      <c r="Q760" s="30">
        <v>3712730.71</v>
      </c>
      <c r="R760" s="121" t="s">
        <v>22</v>
      </c>
      <c r="U760" s="48">
        <f t="shared" si="11"/>
        <v>3712730.71</v>
      </c>
    </row>
    <row r="761" spans="2:21">
      <c r="B761" s="121" t="s">
        <v>5157</v>
      </c>
      <c r="C761" s="122">
        <v>3592</v>
      </c>
      <c r="D761" s="105"/>
      <c r="E761" s="103"/>
      <c r="F761" s="123" t="s">
        <v>184</v>
      </c>
      <c r="G761" s="124">
        <v>3010104000000</v>
      </c>
      <c r="H761" s="125"/>
      <c r="I761" s="123" t="s">
        <v>5162</v>
      </c>
      <c r="K761" s="30">
        <v>94421.26</v>
      </c>
      <c r="L761" s="121" t="s">
        <v>22</v>
      </c>
      <c r="N761" s="30">
        <v>0</v>
      </c>
      <c r="P761" s="30">
        <v>47068.67</v>
      </c>
      <c r="Q761" s="30">
        <v>141489.93</v>
      </c>
      <c r="R761" s="121" t="s">
        <v>22</v>
      </c>
      <c r="U761" s="48">
        <f t="shared" si="11"/>
        <v>141489.93</v>
      </c>
    </row>
    <row r="762" spans="2:21">
      <c r="B762" s="121" t="s">
        <v>5157</v>
      </c>
      <c r="C762" s="122">
        <v>3592</v>
      </c>
      <c r="D762" s="105"/>
      <c r="E762" s="103"/>
      <c r="F762" s="123" t="s">
        <v>184</v>
      </c>
      <c r="G762" s="124">
        <v>3010105000000</v>
      </c>
      <c r="H762" s="125"/>
      <c r="I762" s="123" t="s">
        <v>5163</v>
      </c>
      <c r="K762" s="30">
        <v>0</v>
      </c>
      <c r="L762" s="121" t="s">
        <v>22</v>
      </c>
      <c r="N762" s="30">
        <v>47576.4</v>
      </c>
      <c r="P762" s="30">
        <v>47576.4</v>
      </c>
      <c r="Q762" s="30">
        <v>0</v>
      </c>
      <c r="R762" s="121" t="s">
        <v>22</v>
      </c>
      <c r="U762" s="48">
        <f t="shared" si="11"/>
        <v>0</v>
      </c>
    </row>
    <row r="763" spans="2:21">
      <c r="B763" s="121" t="s">
        <v>5157</v>
      </c>
      <c r="C763" s="122">
        <v>3592</v>
      </c>
      <c r="D763" s="105"/>
      <c r="E763" s="103"/>
      <c r="F763" s="123" t="s">
        <v>184</v>
      </c>
      <c r="G763" s="124">
        <v>3020100000000</v>
      </c>
      <c r="H763" s="125"/>
      <c r="I763" s="123" t="s">
        <v>5151</v>
      </c>
      <c r="K763" s="30">
        <v>-8885350.8000000007</v>
      </c>
      <c r="L763" s="121" t="s">
        <v>143</v>
      </c>
      <c r="N763" s="30">
        <v>3877886.47</v>
      </c>
      <c r="P763" s="30">
        <v>228.7</v>
      </c>
      <c r="Q763" s="30">
        <v>-12763008.57</v>
      </c>
      <c r="R763" s="121" t="s">
        <v>143</v>
      </c>
      <c r="U763" s="48">
        <f t="shared" si="11"/>
        <v>12763008.57</v>
      </c>
    </row>
    <row r="764" spans="2:21">
      <c r="B764" s="121" t="s">
        <v>5157</v>
      </c>
      <c r="C764" s="122">
        <v>3592</v>
      </c>
      <c r="D764" s="105"/>
      <c r="E764" s="103"/>
      <c r="F764" s="123" t="s">
        <v>184</v>
      </c>
      <c r="G764" s="124">
        <v>3020200000000</v>
      </c>
      <c r="H764" s="125"/>
      <c r="I764" s="123" t="s">
        <v>5152</v>
      </c>
      <c r="K764" s="30">
        <v>-412235.13</v>
      </c>
      <c r="L764" s="121" t="s">
        <v>143</v>
      </c>
      <c r="N764" s="30">
        <v>112875.34</v>
      </c>
      <c r="P764" s="30">
        <v>0</v>
      </c>
      <c r="Q764" s="30">
        <v>-525110.47</v>
      </c>
      <c r="R764" s="121" t="s">
        <v>143</v>
      </c>
      <c r="U764" s="48">
        <f t="shared" si="11"/>
        <v>525110.47</v>
      </c>
    </row>
    <row r="765" spans="2:21">
      <c r="B765" s="121" t="s">
        <v>5157</v>
      </c>
      <c r="C765" s="122">
        <v>655</v>
      </c>
      <c r="D765" s="105"/>
      <c r="E765" s="103"/>
      <c r="F765" s="123" t="s">
        <v>185</v>
      </c>
      <c r="G765" s="124">
        <v>3010101000000</v>
      </c>
      <c r="H765" s="125"/>
      <c r="I765" s="123" t="s">
        <v>5160</v>
      </c>
      <c r="K765" s="30">
        <v>601103079.61000001</v>
      </c>
      <c r="L765" s="121" t="s">
        <v>22</v>
      </c>
      <c r="N765" s="30">
        <v>2027736.28</v>
      </c>
      <c r="P765" s="30">
        <v>239856881.58000001</v>
      </c>
      <c r="Q765" s="30">
        <v>838932224.90999997</v>
      </c>
      <c r="R765" s="121" t="s">
        <v>22</v>
      </c>
      <c r="U765" s="48">
        <f t="shared" si="11"/>
        <v>838932224.90999997</v>
      </c>
    </row>
    <row r="766" spans="2:21">
      <c r="B766" s="121" t="s">
        <v>5157</v>
      </c>
      <c r="C766" s="122">
        <v>655</v>
      </c>
      <c r="D766" s="105"/>
      <c r="E766" s="103"/>
      <c r="F766" s="123" t="s">
        <v>185</v>
      </c>
      <c r="G766" s="124">
        <v>3010103000000</v>
      </c>
      <c r="H766" s="125"/>
      <c r="I766" s="123" t="s">
        <v>5161</v>
      </c>
      <c r="K766" s="30">
        <v>622496237.15999997</v>
      </c>
      <c r="L766" s="121" t="s">
        <v>22</v>
      </c>
      <c r="N766" s="30">
        <v>406104001.27999997</v>
      </c>
      <c r="P766" s="30">
        <v>653130533.53999996</v>
      </c>
      <c r="Q766" s="30">
        <v>869522769.41999996</v>
      </c>
      <c r="R766" s="121" t="s">
        <v>22</v>
      </c>
      <c r="U766" s="48">
        <f t="shared" si="11"/>
        <v>869522769.41999996</v>
      </c>
    </row>
    <row r="767" spans="2:21">
      <c r="B767" s="121" t="s">
        <v>5157</v>
      </c>
      <c r="C767" s="122">
        <v>655</v>
      </c>
      <c r="D767" s="105"/>
      <c r="E767" s="103"/>
      <c r="F767" s="123" t="s">
        <v>185</v>
      </c>
      <c r="G767" s="124">
        <v>3010104000000</v>
      </c>
      <c r="H767" s="125"/>
      <c r="I767" s="123" t="s">
        <v>5162</v>
      </c>
      <c r="K767" s="30">
        <v>1908916.55</v>
      </c>
      <c r="L767" s="121" t="s">
        <v>22</v>
      </c>
      <c r="N767" s="30">
        <v>2240.67</v>
      </c>
      <c r="P767" s="30">
        <v>714163.28</v>
      </c>
      <c r="Q767" s="30">
        <v>2620839.16</v>
      </c>
      <c r="R767" s="121" t="s">
        <v>22</v>
      </c>
      <c r="U767" s="48">
        <f t="shared" si="11"/>
        <v>2620839.16</v>
      </c>
    </row>
    <row r="768" spans="2:21">
      <c r="B768" s="121" t="s">
        <v>5157</v>
      </c>
      <c r="C768" s="122">
        <v>655</v>
      </c>
      <c r="D768" s="105"/>
      <c r="E768" s="103"/>
      <c r="F768" s="123" t="s">
        <v>185</v>
      </c>
      <c r="G768" s="124">
        <v>3010105000000</v>
      </c>
      <c r="H768" s="125"/>
      <c r="I768" s="123" t="s">
        <v>5163</v>
      </c>
      <c r="K768" s="30">
        <v>166930.23000000001</v>
      </c>
      <c r="L768" s="121" t="s">
        <v>22</v>
      </c>
      <c r="N768" s="30">
        <v>1073.33</v>
      </c>
      <c r="P768" s="30">
        <v>30084.37</v>
      </c>
      <c r="Q768" s="30">
        <v>195941.27</v>
      </c>
      <c r="R768" s="121" t="s">
        <v>22</v>
      </c>
      <c r="U768" s="48">
        <f t="shared" si="11"/>
        <v>195941.27</v>
      </c>
    </row>
    <row r="769" spans="2:21">
      <c r="B769" s="121" t="s">
        <v>5157</v>
      </c>
      <c r="C769" s="122">
        <v>655</v>
      </c>
      <c r="D769" s="105"/>
      <c r="E769" s="103"/>
      <c r="F769" s="123" t="s">
        <v>185</v>
      </c>
      <c r="G769" s="124">
        <v>3020100000000</v>
      </c>
      <c r="H769" s="125"/>
      <c r="I769" s="123" t="s">
        <v>5151</v>
      </c>
      <c r="K769" s="30">
        <v>-1635852205.49</v>
      </c>
      <c r="L769" s="121" t="s">
        <v>143</v>
      </c>
      <c r="N769" s="30">
        <v>810917189.84000003</v>
      </c>
      <c r="P769" s="30">
        <v>758891.24</v>
      </c>
      <c r="Q769" s="30">
        <v>-2446010504.0900002</v>
      </c>
      <c r="R769" s="121" t="s">
        <v>143</v>
      </c>
      <c r="U769" s="48">
        <f t="shared" si="11"/>
        <v>2446010504.0900002</v>
      </c>
    </row>
    <row r="770" spans="2:21">
      <c r="B770" s="121" t="s">
        <v>5157</v>
      </c>
      <c r="C770" s="122">
        <v>655</v>
      </c>
      <c r="D770" s="105"/>
      <c r="E770" s="103"/>
      <c r="F770" s="123" t="s">
        <v>185</v>
      </c>
      <c r="G770" s="124">
        <v>3020200000000</v>
      </c>
      <c r="H770" s="125"/>
      <c r="I770" s="123" t="s">
        <v>5152</v>
      </c>
      <c r="K770" s="30">
        <v>-12328097.859999999</v>
      </c>
      <c r="L770" s="121" t="s">
        <v>143</v>
      </c>
      <c r="N770" s="30">
        <v>6946722.4000000004</v>
      </c>
      <c r="P770" s="30">
        <v>682777.02</v>
      </c>
      <c r="Q770" s="30">
        <v>-18592043.239999998</v>
      </c>
      <c r="R770" s="121" t="s">
        <v>143</v>
      </c>
      <c r="U770" s="48">
        <f t="shared" si="11"/>
        <v>18592043.239999998</v>
      </c>
    </row>
    <row r="771" spans="2:21">
      <c r="B771" s="121" t="s">
        <v>5157</v>
      </c>
      <c r="C771" s="122">
        <v>3945</v>
      </c>
      <c r="D771" s="105"/>
      <c r="E771" s="103"/>
      <c r="F771" s="123" t="s">
        <v>186</v>
      </c>
      <c r="G771" s="124">
        <v>3010101000000</v>
      </c>
      <c r="H771" s="125"/>
      <c r="I771" s="123" t="s">
        <v>5160</v>
      </c>
      <c r="K771" s="30">
        <v>2464618.79</v>
      </c>
      <c r="L771" s="121" t="s">
        <v>22</v>
      </c>
      <c r="N771" s="30">
        <v>0</v>
      </c>
      <c r="P771" s="30">
        <v>1127186.8</v>
      </c>
      <c r="Q771" s="30">
        <v>3591805.59</v>
      </c>
      <c r="R771" s="121" t="s">
        <v>22</v>
      </c>
      <c r="U771" s="48">
        <f t="shared" si="11"/>
        <v>3591805.59</v>
      </c>
    </row>
    <row r="772" spans="2:21">
      <c r="B772" s="121" t="s">
        <v>5157</v>
      </c>
      <c r="C772" s="122">
        <v>3945</v>
      </c>
      <c r="D772" s="105"/>
      <c r="E772" s="103"/>
      <c r="F772" s="123" t="s">
        <v>186</v>
      </c>
      <c r="G772" s="124">
        <v>3010103000000</v>
      </c>
      <c r="H772" s="125"/>
      <c r="I772" s="123" t="s">
        <v>5161</v>
      </c>
      <c r="K772" s="30">
        <v>2000858.25</v>
      </c>
      <c r="L772" s="121" t="s">
        <v>22</v>
      </c>
      <c r="N772" s="30">
        <v>0</v>
      </c>
      <c r="P772" s="30">
        <v>1167865.02</v>
      </c>
      <c r="Q772" s="30">
        <v>3168723.27</v>
      </c>
      <c r="R772" s="121" t="s">
        <v>22</v>
      </c>
      <c r="U772" s="48">
        <f t="shared" si="11"/>
        <v>3168723.27</v>
      </c>
    </row>
    <row r="773" spans="2:21">
      <c r="B773" s="121" t="s">
        <v>5157</v>
      </c>
      <c r="C773" s="122">
        <v>3945</v>
      </c>
      <c r="D773" s="105"/>
      <c r="E773" s="103"/>
      <c r="F773" s="123" t="s">
        <v>186</v>
      </c>
      <c r="G773" s="124">
        <v>3010104000000</v>
      </c>
      <c r="H773" s="125"/>
      <c r="I773" s="123" t="s">
        <v>5162</v>
      </c>
      <c r="K773" s="30">
        <v>114704.15</v>
      </c>
      <c r="L773" s="121" t="s">
        <v>22</v>
      </c>
      <c r="N773" s="30">
        <v>0</v>
      </c>
      <c r="P773" s="30">
        <v>63475.78</v>
      </c>
      <c r="Q773" s="30">
        <v>178179.93</v>
      </c>
      <c r="R773" s="121" t="s">
        <v>22</v>
      </c>
      <c r="U773" s="48">
        <f t="shared" si="11"/>
        <v>178179.93</v>
      </c>
    </row>
    <row r="774" spans="2:21">
      <c r="B774" s="121" t="s">
        <v>5157</v>
      </c>
      <c r="C774" s="122">
        <v>3945</v>
      </c>
      <c r="D774" s="105"/>
      <c r="E774" s="103"/>
      <c r="F774" s="123" t="s">
        <v>186</v>
      </c>
      <c r="G774" s="124">
        <v>3020100000000</v>
      </c>
      <c r="H774" s="125"/>
      <c r="I774" s="123" t="s">
        <v>5151</v>
      </c>
      <c r="K774" s="30">
        <v>-2832125.32</v>
      </c>
      <c r="L774" s="121" t="s">
        <v>143</v>
      </c>
      <c r="N774" s="30">
        <v>1285217.73</v>
      </c>
      <c r="P774" s="30">
        <v>0</v>
      </c>
      <c r="Q774" s="30">
        <v>-4117343.05</v>
      </c>
      <c r="R774" s="121" t="s">
        <v>143</v>
      </c>
      <c r="U774" s="48">
        <f t="shared" si="11"/>
        <v>4117343.05</v>
      </c>
    </row>
    <row r="775" spans="2:21">
      <c r="B775" s="121" t="s">
        <v>5157</v>
      </c>
      <c r="C775" s="122">
        <v>3945</v>
      </c>
      <c r="D775" s="105"/>
      <c r="E775" s="103"/>
      <c r="F775" s="123" t="s">
        <v>186</v>
      </c>
      <c r="G775" s="124">
        <v>3020200000000</v>
      </c>
      <c r="H775" s="125"/>
      <c r="I775" s="123" t="s">
        <v>5152</v>
      </c>
      <c r="K775" s="30">
        <v>-205993.7</v>
      </c>
      <c r="L775" s="121" t="s">
        <v>143</v>
      </c>
      <c r="N775" s="30">
        <v>0</v>
      </c>
      <c r="P775" s="30">
        <v>0</v>
      </c>
      <c r="Q775" s="30">
        <v>-205993.7</v>
      </c>
      <c r="R775" s="121" t="s">
        <v>143</v>
      </c>
      <c r="U775" s="48">
        <f t="shared" si="11"/>
        <v>205993.7</v>
      </c>
    </row>
    <row r="776" spans="2:21">
      <c r="B776" s="121" t="s">
        <v>5157</v>
      </c>
      <c r="C776" s="122">
        <v>4087</v>
      </c>
      <c r="D776" s="105"/>
      <c r="E776" s="103"/>
      <c r="F776" s="123" t="s">
        <v>187</v>
      </c>
      <c r="G776" s="124">
        <v>3010101000000</v>
      </c>
      <c r="H776" s="125"/>
      <c r="I776" s="123" t="s">
        <v>5160</v>
      </c>
      <c r="K776" s="30">
        <v>3179872.64</v>
      </c>
      <c r="L776" s="121" t="s">
        <v>22</v>
      </c>
      <c r="N776" s="30">
        <v>0</v>
      </c>
      <c r="P776" s="30">
        <v>1613074.09</v>
      </c>
      <c r="Q776" s="30">
        <v>4792946.7300000004</v>
      </c>
      <c r="R776" s="121" t="s">
        <v>22</v>
      </c>
      <c r="U776" s="48">
        <f t="shared" si="11"/>
        <v>4792946.7300000004</v>
      </c>
    </row>
    <row r="777" spans="2:21">
      <c r="B777" s="121" t="s">
        <v>5157</v>
      </c>
      <c r="C777" s="122">
        <v>4087</v>
      </c>
      <c r="D777" s="105"/>
      <c r="E777" s="103"/>
      <c r="F777" s="123" t="s">
        <v>187</v>
      </c>
      <c r="G777" s="124">
        <v>3010103000000</v>
      </c>
      <c r="H777" s="125"/>
      <c r="I777" s="123" t="s">
        <v>5161</v>
      </c>
      <c r="K777" s="30">
        <v>3011118.68</v>
      </c>
      <c r="L777" s="121" t="s">
        <v>22</v>
      </c>
      <c r="N777" s="30">
        <v>0</v>
      </c>
      <c r="P777" s="30">
        <v>1577671.98</v>
      </c>
      <c r="Q777" s="30">
        <v>4588790.66</v>
      </c>
      <c r="R777" s="121" t="s">
        <v>22</v>
      </c>
      <c r="U777" s="48">
        <f t="shared" si="11"/>
        <v>4588790.66</v>
      </c>
    </row>
    <row r="778" spans="2:21">
      <c r="B778" s="121" t="s">
        <v>5157</v>
      </c>
      <c r="C778" s="122">
        <v>4087</v>
      </c>
      <c r="D778" s="105"/>
      <c r="E778" s="103"/>
      <c r="F778" s="123" t="s">
        <v>187</v>
      </c>
      <c r="G778" s="124">
        <v>3010104000000</v>
      </c>
      <c r="H778" s="125"/>
      <c r="I778" s="123" t="s">
        <v>5162</v>
      </c>
      <c r="K778" s="30">
        <v>146857.01999999999</v>
      </c>
      <c r="L778" s="121" t="s">
        <v>22</v>
      </c>
      <c r="N778" s="30">
        <v>0</v>
      </c>
      <c r="P778" s="30">
        <v>67853.259999999995</v>
      </c>
      <c r="Q778" s="30">
        <v>214710.28</v>
      </c>
      <c r="R778" s="121" t="s">
        <v>22</v>
      </c>
      <c r="U778" s="48">
        <f t="shared" si="11"/>
        <v>214710.28</v>
      </c>
    </row>
    <row r="779" spans="2:21">
      <c r="B779" s="121" t="s">
        <v>5157</v>
      </c>
      <c r="C779" s="122">
        <v>4087</v>
      </c>
      <c r="D779" s="105"/>
      <c r="E779" s="103"/>
      <c r="F779" s="123" t="s">
        <v>187</v>
      </c>
      <c r="G779" s="124">
        <v>3020100000000</v>
      </c>
      <c r="H779" s="125"/>
      <c r="I779" s="123" t="s">
        <v>5151</v>
      </c>
      <c r="K779" s="30">
        <v>-5897872.5</v>
      </c>
      <c r="L779" s="121" t="s">
        <v>143</v>
      </c>
      <c r="N779" s="30">
        <v>3629311.29</v>
      </c>
      <c r="P779" s="30">
        <v>0</v>
      </c>
      <c r="Q779" s="30">
        <v>-9527183.7899999991</v>
      </c>
      <c r="R779" s="121" t="s">
        <v>143</v>
      </c>
      <c r="U779" s="48">
        <f t="shared" si="11"/>
        <v>9527183.7899999991</v>
      </c>
    </row>
    <row r="780" spans="2:21">
      <c r="B780" s="121" t="s">
        <v>5157</v>
      </c>
      <c r="C780" s="122">
        <v>4087</v>
      </c>
      <c r="D780" s="105"/>
      <c r="E780" s="103"/>
      <c r="F780" s="123" t="s">
        <v>187</v>
      </c>
      <c r="G780" s="124">
        <v>3020200000000</v>
      </c>
      <c r="H780" s="125"/>
      <c r="I780" s="123" t="s">
        <v>5152</v>
      </c>
      <c r="K780" s="30">
        <v>-675403.92</v>
      </c>
      <c r="L780" s="121" t="s">
        <v>143</v>
      </c>
      <c r="N780" s="30">
        <v>0</v>
      </c>
      <c r="P780" s="30">
        <v>0</v>
      </c>
      <c r="Q780" s="30">
        <v>-675403.92</v>
      </c>
      <c r="R780" s="121" t="s">
        <v>143</v>
      </c>
      <c r="U780" s="48">
        <f t="shared" si="11"/>
        <v>675403.92</v>
      </c>
    </row>
    <row r="781" spans="2:21">
      <c r="B781" s="121" t="s">
        <v>5157</v>
      </c>
      <c r="C781" s="122">
        <v>2796</v>
      </c>
      <c r="D781" s="105"/>
      <c r="E781" s="103"/>
      <c r="F781" s="123" t="s">
        <v>188</v>
      </c>
      <c r="G781" s="124">
        <v>3010101000000</v>
      </c>
      <c r="H781" s="125"/>
      <c r="I781" s="123" t="s">
        <v>5160</v>
      </c>
      <c r="K781" s="30">
        <v>4346179.1399999997</v>
      </c>
      <c r="L781" s="121" t="s">
        <v>22</v>
      </c>
      <c r="N781" s="30">
        <v>0</v>
      </c>
      <c r="P781" s="30">
        <v>2179054.2999999998</v>
      </c>
      <c r="Q781" s="30">
        <v>6525233.4400000004</v>
      </c>
      <c r="R781" s="121" t="s">
        <v>22</v>
      </c>
      <c r="U781" s="48">
        <f t="shared" si="11"/>
        <v>6525233.4400000004</v>
      </c>
    </row>
    <row r="782" spans="2:21">
      <c r="B782" s="121" t="s">
        <v>5157</v>
      </c>
      <c r="C782" s="122">
        <v>2796</v>
      </c>
      <c r="D782" s="105"/>
      <c r="E782" s="103"/>
      <c r="F782" s="123" t="s">
        <v>188</v>
      </c>
      <c r="G782" s="124">
        <v>3010103000000</v>
      </c>
      <c r="H782" s="125"/>
      <c r="I782" s="123" t="s">
        <v>5161</v>
      </c>
      <c r="K782" s="30">
        <v>4439082.0999999996</v>
      </c>
      <c r="L782" s="121" t="s">
        <v>22</v>
      </c>
      <c r="N782" s="30">
        <v>0</v>
      </c>
      <c r="P782" s="30">
        <v>2309768.75</v>
      </c>
      <c r="Q782" s="30">
        <v>6748850.8499999996</v>
      </c>
      <c r="R782" s="121" t="s">
        <v>22</v>
      </c>
      <c r="U782" s="48">
        <f t="shared" ref="U782:U845" si="12">ABS(Q782)</f>
        <v>6748850.8499999996</v>
      </c>
    </row>
    <row r="783" spans="2:21">
      <c r="B783" s="121" t="s">
        <v>5157</v>
      </c>
      <c r="C783" s="122">
        <v>2796</v>
      </c>
      <c r="D783" s="105"/>
      <c r="E783" s="103"/>
      <c r="F783" s="123" t="s">
        <v>188</v>
      </c>
      <c r="G783" s="124">
        <v>3010104000000</v>
      </c>
      <c r="H783" s="125"/>
      <c r="I783" s="123" t="s">
        <v>5162</v>
      </c>
      <c r="K783" s="30">
        <v>287401.89</v>
      </c>
      <c r="L783" s="121" t="s">
        <v>22</v>
      </c>
      <c r="N783" s="30">
        <v>0</v>
      </c>
      <c r="P783" s="30">
        <v>138184.98000000001</v>
      </c>
      <c r="Q783" s="30">
        <v>425586.87</v>
      </c>
      <c r="R783" s="121" t="s">
        <v>22</v>
      </c>
      <c r="U783" s="48">
        <f t="shared" si="12"/>
        <v>425586.87</v>
      </c>
    </row>
    <row r="784" spans="2:21">
      <c r="B784" s="121" t="s">
        <v>5157</v>
      </c>
      <c r="C784" s="122">
        <v>2796</v>
      </c>
      <c r="D784" s="105"/>
      <c r="E784" s="103"/>
      <c r="F784" s="123" t="s">
        <v>188</v>
      </c>
      <c r="G784" s="124">
        <v>3010105000000</v>
      </c>
      <c r="H784" s="125"/>
      <c r="I784" s="123" t="s">
        <v>5163</v>
      </c>
      <c r="K784" s="30">
        <v>48610.84</v>
      </c>
      <c r="L784" s="121" t="s">
        <v>22</v>
      </c>
      <c r="N784" s="30">
        <v>0</v>
      </c>
      <c r="P784" s="30">
        <v>24011.11</v>
      </c>
      <c r="Q784" s="30">
        <v>72621.95</v>
      </c>
      <c r="R784" s="121" t="s">
        <v>22</v>
      </c>
      <c r="U784" s="48">
        <f t="shared" si="12"/>
        <v>72621.95</v>
      </c>
    </row>
    <row r="785" spans="2:21">
      <c r="B785" s="121" t="s">
        <v>5157</v>
      </c>
      <c r="C785" s="122">
        <v>2796</v>
      </c>
      <c r="D785" s="105"/>
      <c r="E785" s="103"/>
      <c r="F785" s="123" t="s">
        <v>188</v>
      </c>
      <c r="G785" s="124">
        <v>3020100000000</v>
      </c>
      <c r="H785" s="125"/>
      <c r="I785" s="123" t="s">
        <v>5151</v>
      </c>
      <c r="K785" s="30">
        <v>-3577112.36</v>
      </c>
      <c r="L785" s="121" t="s">
        <v>143</v>
      </c>
      <c r="N785" s="30">
        <v>1557291.95</v>
      </c>
      <c r="P785" s="30">
        <v>0</v>
      </c>
      <c r="Q785" s="30">
        <v>-5134404.3099999996</v>
      </c>
      <c r="R785" s="121" t="s">
        <v>143</v>
      </c>
      <c r="U785" s="48">
        <f t="shared" si="12"/>
        <v>5134404.3099999996</v>
      </c>
    </row>
    <row r="786" spans="2:21">
      <c r="B786" s="121" t="s">
        <v>5157</v>
      </c>
      <c r="C786" s="122">
        <v>2796</v>
      </c>
      <c r="D786" s="105"/>
      <c r="E786" s="103"/>
      <c r="F786" s="123" t="s">
        <v>188</v>
      </c>
      <c r="G786" s="124">
        <v>3020200000000</v>
      </c>
      <c r="H786" s="125"/>
      <c r="I786" s="123" t="s">
        <v>5152</v>
      </c>
      <c r="K786" s="30">
        <v>-68528.320000000007</v>
      </c>
      <c r="L786" s="121" t="s">
        <v>143</v>
      </c>
      <c r="N786" s="30">
        <v>60934.17</v>
      </c>
      <c r="P786" s="30">
        <v>0</v>
      </c>
      <c r="Q786" s="30">
        <v>-129462.49</v>
      </c>
      <c r="R786" s="121" t="s">
        <v>143</v>
      </c>
      <c r="U786" s="48">
        <f t="shared" si="12"/>
        <v>129462.49</v>
      </c>
    </row>
    <row r="787" spans="2:21">
      <c r="B787" s="121" t="s">
        <v>5157</v>
      </c>
      <c r="C787" s="122">
        <v>686</v>
      </c>
      <c r="D787" s="105"/>
      <c r="E787" s="103"/>
      <c r="F787" s="123" t="s">
        <v>189</v>
      </c>
      <c r="G787" s="124">
        <v>3010101000000</v>
      </c>
      <c r="H787" s="125"/>
      <c r="I787" s="123" t="s">
        <v>5160</v>
      </c>
      <c r="K787" s="30">
        <v>10217418.109999999</v>
      </c>
      <c r="L787" s="121" t="s">
        <v>22</v>
      </c>
      <c r="N787" s="30">
        <v>0</v>
      </c>
      <c r="P787" s="30">
        <v>5063440.45</v>
      </c>
      <c r="Q787" s="30">
        <v>15280858.560000001</v>
      </c>
      <c r="R787" s="121" t="s">
        <v>22</v>
      </c>
      <c r="U787" s="48">
        <f t="shared" si="12"/>
        <v>15280858.560000001</v>
      </c>
    </row>
    <row r="788" spans="2:21">
      <c r="B788" s="121" t="s">
        <v>5157</v>
      </c>
      <c r="C788" s="122">
        <v>686</v>
      </c>
      <c r="D788" s="105"/>
      <c r="E788" s="103"/>
      <c r="F788" s="123" t="s">
        <v>189</v>
      </c>
      <c r="G788" s="124">
        <v>3010103000000</v>
      </c>
      <c r="H788" s="125"/>
      <c r="I788" s="123" t="s">
        <v>5161</v>
      </c>
      <c r="K788" s="30">
        <v>11015870.800000001</v>
      </c>
      <c r="L788" s="121" t="s">
        <v>22</v>
      </c>
      <c r="N788" s="30">
        <v>699.08</v>
      </c>
      <c r="P788" s="30">
        <v>5456979.2999999998</v>
      </c>
      <c r="Q788" s="30">
        <v>16472151.02</v>
      </c>
      <c r="R788" s="121" t="s">
        <v>22</v>
      </c>
      <c r="U788" s="48">
        <f t="shared" si="12"/>
        <v>16472151.02</v>
      </c>
    </row>
    <row r="789" spans="2:21">
      <c r="B789" s="121" t="s">
        <v>5157</v>
      </c>
      <c r="C789" s="122">
        <v>686</v>
      </c>
      <c r="D789" s="105"/>
      <c r="E789" s="103"/>
      <c r="F789" s="123" t="s">
        <v>189</v>
      </c>
      <c r="G789" s="124">
        <v>3010104000000</v>
      </c>
      <c r="H789" s="125"/>
      <c r="I789" s="123" t="s">
        <v>5162</v>
      </c>
      <c r="K789" s="30">
        <v>1501.8</v>
      </c>
      <c r="L789" s="121" t="s">
        <v>22</v>
      </c>
      <c r="N789" s="30">
        <v>0</v>
      </c>
      <c r="P789" s="30">
        <v>393.88</v>
      </c>
      <c r="Q789" s="30">
        <v>1895.68</v>
      </c>
      <c r="R789" s="121" t="s">
        <v>22</v>
      </c>
      <c r="U789" s="48">
        <f t="shared" si="12"/>
        <v>1895.68</v>
      </c>
    </row>
    <row r="790" spans="2:21">
      <c r="B790" s="121" t="s">
        <v>5157</v>
      </c>
      <c r="C790" s="122">
        <v>686</v>
      </c>
      <c r="D790" s="105"/>
      <c r="E790" s="103"/>
      <c r="F790" s="123" t="s">
        <v>189</v>
      </c>
      <c r="G790" s="124">
        <v>3020100000000</v>
      </c>
      <c r="H790" s="125"/>
      <c r="I790" s="123" t="s">
        <v>5151</v>
      </c>
      <c r="K790" s="30">
        <v>-39907699.770000003</v>
      </c>
      <c r="L790" s="121" t="s">
        <v>143</v>
      </c>
      <c r="N790" s="30">
        <v>19617120.57</v>
      </c>
      <c r="P790" s="30">
        <v>8120.04</v>
      </c>
      <c r="Q790" s="30">
        <v>-59516700.299999997</v>
      </c>
      <c r="R790" s="121" t="s">
        <v>143</v>
      </c>
      <c r="U790" s="48">
        <f t="shared" si="12"/>
        <v>59516700.299999997</v>
      </c>
    </row>
    <row r="791" spans="2:21">
      <c r="B791" s="121" t="s">
        <v>5157</v>
      </c>
      <c r="C791" s="122">
        <v>686</v>
      </c>
      <c r="D791" s="105"/>
      <c r="E791" s="103"/>
      <c r="F791" s="123" t="s">
        <v>189</v>
      </c>
      <c r="G791" s="124">
        <v>3020200000000</v>
      </c>
      <c r="H791" s="125"/>
      <c r="I791" s="123" t="s">
        <v>5152</v>
      </c>
      <c r="K791" s="30">
        <v>-941316.84</v>
      </c>
      <c r="L791" s="121" t="s">
        <v>143</v>
      </c>
      <c r="N791" s="30">
        <v>425857.13</v>
      </c>
      <c r="P791" s="30">
        <v>1654.48</v>
      </c>
      <c r="Q791" s="30">
        <v>-1365519.49</v>
      </c>
      <c r="R791" s="121" t="s">
        <v>143</v>
      </c>
      <c r="U791" s="48">
        <f t="shared" si="12"/>
        <v>1365519.49</v>
      </c>
    </row>
    <row r="792" spans="2:21">
      <c r="B792" s="121" t="s">
        <v>5157</v>
      </c>
      <c r="C792" s="122">
        <v>691</v>
      </c>
      <c r="D792" s="105"/>
      <c r="E792" s="103"/>
      <c r="F792" s="123" t="s">
        <v>190</v>
      </c>
      <c r="G792" s="124">
        <v>3010101000000</v>
      </c>
      <c r="H792" s="125"/>
      <c r="I792" s="123" t="s">
        <v>5160</v>
      </c>
      <c r="K792" s="30">
        <v>108807880.90000001</v>
      </c>
      <c r="L792" s="121" t="s">
        <v>22</v>
      </c>
      <c r="N792" s="30">
        <v>106564.85</v>
      </c>
      <c r="P792" s="30">
        <v>46081869.700000003</v>
      </c>
      <c r="Q792" s="30">
        <v>154783185.75</v>
      </c>
      <c r="R792" s="121" t="s">
        <v>22</v>
      </c>
      <c r="U792" s="48">
        <f t="shared" si="12"/>
        <v>154783185.75</v>
      </c>
    </row>
    <row r="793" spans="2:21">
      <c r="B793" s="121" t="s">
        <v>5157</v>
      </c>
      <c r="C793" s="122">
        <v>691</v>
      </c>
      <c r="D793" s="105"/>
      <c r="E793" s="103"/>
      <c r="F793" s="123" t="s">
        <v>190</v>
      </c>
      <c r="G793" s="124">
        <v>3010103000000</v>
      </c>
      <c r="H793" s="125"/>
      <c r="I793" s="123" t="s">
        <v>5161</v>
      </c>
      <c r="K793" s="30">
        <v>109621896.29000001</v>
      </c>
      <c r="L793" s="121" t="s">
        <v>22</v>
      </c>
      <c r="N793" s="30">
        <v>1097263.71</v>
      </c>
      <c r="P793" s="30">
        <v>47377487.130000003</v>
      </c>
      <c r="Q793" s="30">
        <v>155902119.71000001</v>
      </c>
      <c r="R793" s="121" t="s">
        <v>22</v>
      </c>
      <c r="U793" s="48">
        <f t="shared" si="12"/>
        <v>155902119.71000001</v>
      </c>
    </row>
    <row r="794" spans="2:21">
      <c r="B794" s="121" t="s">
        <v>5157</v>
      </c>
      <c r="C794" s="122">
        <v>691</v>
      </c>
      <c r="D794" s="105"/>
      <c r="E794" s="103"/>
      <c r="F794" s="123" t="s">
        <v>190</v>
      </c>
      <c r="G794" s="124">
        <v>3010104000000</v>
      </c>
      <c r="H794" s="125"/>
      <c r="I794" s="123" t="s">
        <v>5162</v>
      </c>
      <c r="K794" s="30">
        <v>92272.45</v>
      </c>
      <c r="L794" s="121" t="s">
        <v>22</v>
      </c>
      <c r="N794" s="30">
        <v>0</v>
      </c>
      <c r="P794" s="30">
        <v>58131.08</v>
      </c>
      <c r="Q794" s="30">
        <v>150403.53</v>
      </c>
      <c r="R794" s="121" t="s">
        <v>22</v>
      </c>
      <c r="U794" s="48">
        <f t="shared" si="12"/>
        <v>150403.53</v>
      </c>
    </row>
    <row r="795" spans="2:21">
      <c r="B795" s="121" t="s">
        <v>5157</v>
      </c>
      <c r="C795" s="122">
        <v>691</v>
      </c>
      <c r="D795" s="105"/>
      <c r="E795" s="103"/>
      <c r="F795" s="123" t="s">
        <v>190</v>
      </c>
      <c r="G795" s="124">
        <v>3020100000000</v>
      </c>
      <c r="H795" s="125"/>
      <c r="I795" s="123" t="s">
        <v>5151</v>
      </c>
      <c r="K795" s="30">
        <v>-181314814.94999999</v>
      </c>
      <c r="L795" s="121" t="s">
        <v>143</v>
      </c>
      <c r="N795" s="30">
        <v>90831062.700000003</v>
      </c>
      <c r="P795" s="30">
        <v>243776.03</v>
      </c>
      <c r="Q795" s="30">
        <v>-271902101.62</v>
      </c>
      <c r="R795" s="121" t="s">
        <v>143</v>
      </c>
      <c r="U795" s="48">
        <f t="shared" si="12"/>
        <v>271902101.62</v>
      </c>
    </row>
    <row r="796" spans="2:21">
      <c r="B796" s="121" t="s">
        <v>5157</v>
      </c>
      <c r="C796" s="122">
        <v>691</v>
      </c>
      <c r="D796" s="105"/>
      <c r="E796" s="103"/>
      <c r="F796" s="123" t="s">
        <v>190</v>
      </c>
      <c r="G796" s="124">
        <v>3020200000000</v>
      </c>
      <c r="H796" s="125"/>
      <c r="I796" s="123" t="s">
        <v>5152</v>
      </c>
      <c r="K796" s="30">
        <v>-11762139.4</v>
      </c>
      <c r="L796" s="121" t="s">
        <v>143</v>
      </c>
      <c r="N796" s="30">
        <v>5431843.6600000001</v>
      </c>
      <c r="P796" s="30">
        <v>23522.14</v>
      </c>
      <c r="Q796" s="30">
        <v>-17170460.920000002</v>
      </c>
      <c r="R796" s="121" t="s">
        <v>143</v>
      </c>
      <c r="U796" s="48">
        <f t="shared" si="12"/>
        <v>17170460.920000002</v>
      </c>
    </row>
    <row r="797" spans="2:21">
      <c r="B797" s="121" t="s">
        <v>5157</v>
      </c>
      <c r="C797" s="122">
        <v>3887</v>
      </c>
      <c r="D797" s="105"/>
      <c r="E797" s="103"/>
      <c r="F797" s="123" t="s">
        <v>191</v>
      </c>
      <c r="G797" s="124">
        <v>3010101000000</v>
      </c>
      <c r="H797" s="125"/>
      <c r="I797" s="123" t="s">
        <v>5160</v>
      </c>
      <c r="K797" s="30">
        <v>1490443.35</v>
      </c>
      <c r="L797" s="121" t="s">
        <v>22</v>
      </c>
      <c r="N797" s="30">
        <v>0</v>
      </c>
      <c r="P797" s="30">
        <v>1479660.17</v>
      </c>
      <c r="Q797" s="30">
        <v>2970103.52</v>
      </c>
      <c r="R797" s="121" t="s">
        <v>22</v>
      </c>
      <c r="U797" s="48">
        <f t="shared" si="12"/>
        <v>2970103.52</v>
      </c>
    </row>
    <row r="798" spans="2:21">
      <c r="B798" s="121" t="s">
        <v>5157</v>
      </c>
      <c r="C798" s="122">
        <v>3887</v>
      </c>
      <c r="D798" s="105"/>
      <c r="E798" s="103"/>
      <c r="F798" s="123" t="s">
        <v>191</v>
      </c>
      <c r="G798" s="124">
        <v>3010103000000</v>
      </c>
      <c r="H798" s="125"/>
      <c r="I798" s="123" t="s">
        <v>5161</v>
      </c>
      <c r="K798" s="30">
        <v>3101174.92</v>
      </c>
      <c r="L798" s="121" t="s">
        <v>22</v>
      </c>
      <c r="N798" s="30">
        <v>0</v>
      </c>
      <c r="P798" s="30">
        <v>1505724.13</v>
      </c>
      <c r="Q798" s="30">
        <v>4606899.05</v>
      </c>
      <c r="R798" s="121" t="s">
        <v>22</v>
      </c>
      <c r="U798" s="48">
        <f t="shared" si="12"/>
        <v>4606899.05</v>
      </c>
    </row>
    <row r="799" spans="2:21">
      <c r="B799" s="121" t="s">
        <v>5157</v>
      </c>
      <c r="C799" s="122">
        <v>3887</v>
      </c>
      <c r="D799" s="105"/>
      <c r="E799" s="103"/>
      <c r="F799" s="123" t="s">
        <v>191</v>
      </c>
      <c r="G799" s="124">
        <v>3010104000000</v>
      </c>
      <c r="H799" s="125"/>
      <c r="I799" s="123" t="s">
        <v>5162</v>
      </c>
      <c r="K799" s="30">
        <v>8120.1</v>
      </c>
      <c r="L799" s="121" t="s">
        <v>22</v>
      </c>
      <c r="N799" s="30">
        <v>0</v>
      </c>
      <c r="P799" s="30">
        <v>8570.1</v>
      </c>
      <c r="Q799" s="30">
        <v>16690.2</v>
      </c>
      <c r="R799" s="121" t="s">
        <v>22</v>
      </c>
      <c r="U799" s="48">
        <f t="shared" si="12"/>
        <v>16690.2</v>
      </c>
    </row>
    <row r="800" spans="2:21">
      <c r="B800" s="121" t="s">
        <v>5157</v>
      </c>
      <c r="C800" s="122">
        <v>3887</v>
      </c>
      <c r="D800" s="105"/>
      <c r="E800" s="103"/>
      <c r="F800" s="123" t="s">
        <v>191</v>
      </c>
      <c r="G800" s="124">
        <v>3020100000000</v>
      </c>
      <c r="H800" s="125"/>
      <c r="I800" s="123" t="s">
        <v>5151</v>
      </c>
      <c r="K800" s="30">
        <v>-2271162.84</v>
      </c>
      <c r="L800" s="121" t="s">
        <v>143</v>
      </c>
      <c r="N800" s="30">
        <v>1137255.02</v>
      </c>
      <c r="P800" s="30">
        <v>0</v>
      </c>
      <c r="Q800" s="30">
        <v>-3408417.86</v>
      </c>
      <c r="R800" s="121" t="s">
        <v>143</v>
      </c>
      <c r="U800" s="48">
        <f t="shared" si="12"/>
        <v>3408417.86</v>
      </c>
    </row>
    <row r="801" spans="2:21">
      <c r="B801" s="121" t="s">
        <v>5157</v>
      </c>
      <c r="C801" s="122">
        <v>3887</v>
      </c>
      <c r="D801" s="105"/>
      <c r="E801" s="103"/>
      <c r="F801" s="123" t="s">
        <v>191</v>
      </c>
      <c r="G801" s="124">
        <v>3020200000000</v>
      </c>
      <c r="H801" s="125"/>
      <c r="I801" s="123" t="s">
        <v>5152</v>
      </c>
      <c r="K801" s="30">
        <v>-403786.31</v>
      </c>
      <c r="L801" s="121" t="s">
        <v>143</v>
      </c>
      <c r="N801" s="30">
        <v>290776.77</v>
      </c>
      <c r="P801" s="30">
        <v>0</v>
      </c>
      <c r="Q801" s="30">
        <v>-694563.08</v>
      </c>
      <c r="R801" s="121" t="s">
        <v>143</v>
      </c>
      <c r="U801" s="48">
        <f t="shared" si="12"/>
        <v>694563.08</v>
      </c>
    </row>
    <row r="802" spans="2:21">
      <c r="B802" s="121" t="s">
        <v>5157</v>
      </c>
      <c r="C802" s="122">
        <v>713</v>
      </c>
      <c r="D802" s="105"/>
      <c r="E802" s="103"/>
      <c r="F802" s="123" t="s">
        <v>192</v>
      </c>
      <c r="G802" s="124">
        <v>3010101000000</v>
      </c>
      <c r="H802" s="125"/>
      <c r="I802" s="123" t="s">
        <v>5160</v>
      </c>
      <c r="K802" s="30">
        <v>2089760.88</v>
      </c>
      <c r="L802" s="121" t="s">
        <v>22</v>
      </c>
      <c r="N802" s="30">
        <v>0</v>
      </c>
      <c r="P802" s="30">
        <v>1026003.55</v>
      </c>
      <c r="Q802" s="30">
        <v>3115764.43</v>
      </c>
      <c r="R802" s="121" t="s">
        <v>22</v>
      </c>
      <c r="U802" s="48">
        <f t="shared" si="12"/>
        <v>3115764.43</v>
      </c>
    </row>
    <row r="803" spans="2:21">
      <c r="B803" s="121" t="s">
        <v>5157</v>
      </c>
      <c r="C803" s="122">
        <v>713</v>
      </c>
      <c r="D803" s="105"/>
      <c r="E803" s="103"/>
      <c r="F803" s="123" t="s">
        <v>192</v>
      </c>
      <c r="G803" s="124">
        <v>3010103000000</v>
      </c>
      <c r="H803" s="125"/>
      <c r="I803" s="123" t="s">
        <v>5161</v>
      </c>
      <c r="K803" s="30">
        <v>8351894.1900000004</v>
      </c>
      <c r="L803" s="121" t="s">
        <v>22</v>
      </c>
      <c r="N803" s="30">
        <v>0</v>
      </c>
      <c r="P803" s="30">
        <v>4149577.52</v>
      </c>
      <c r="Q803" s="30">
        <v>12501471.710000001</v>
      </c>
      <c r="R803" s="121" t="s">
        <v>22</v>
      </c>
      <c r="U803" s="48">
        <f t="shared" si="12"/>
        <v>12501471.710000001</v>
      </c>
    </row>
    <row r="804" spans="2:21">
      <c r="B804" s="121" t="s">
        <v>5157</v>
      </c>
      <c r="C804" s="122">
        <v>713</v>
      </c>
      <c r="D804" s="105"/>
      <c r="E804" s="103"/>
      <c r="F804" s="123" t="s">
        <v>192</v>
      </c>
      <c r="G804" s="124">
        <v>3010104000000</v>
      </c>
      <c r="H804" s="125"/>
      <c r="I804" s="123" t="s">
        <v>5162</v>
      </c>
      <c r="K804" s="30">
        <v>7806.36</v>
      </c>
      <c r="L804" s="121" t="s">
        <v>22</v>
      </c>
      <c r="N804" s="30">
        <v>0</v>
      </c>
      <c r="P804" s="30">
        <v>10263.18</v>
      </c>
      <c r="Q804" s="30">
        <v>18069.54</v>
      </c>
      <c r="R804" s="121" t="s">
        <v>22</v>
      </c>
      <c r="U804" s="48">
        <f t="shared" si="12"/>
        <v>18069.54</v>
      </c>
    </row>
    <row r="805" spans="2:21">
      <c r="B805" s="121" t="s">
        <v>5157</v>
      </c>
      <c r="C805" s="122">
        <v>713</v>
      </c>
      <c r="D805" s="105"/>
      <c r="E805" s="103"/>
      <c r="F805" s="123" t="s">
        <v>192</v>
      </c>
      <c r="G805" s="124">
        <v>3020100000000</v>
      </c>
      <c r="H805" s="125"/>
      <c r="I805" s="123" t="s">
        <v>5151</v>
      </c>
      <c r="K805" s="30">
        <v>-38097435.039999999</v>
      </c>
      <c r="L805" s="121" t="s">
        <v>143</v>
      </c>
      <c r="N805" s="30">
        <v>19163725.07</v>
      </c>
      <c r="P805" s="30">
        <v>98876.78</v>
      </c>
      <c r="Q805" s="30">
        <v>-57162283.329999998</v>
      </c>
      <c r="R805" s="121" t="s">
        <v>143</v>
      </c>
      <c r="U805" s="48">
        <f t="shared" si="12"/>
        <v>57162283.329999998</v>
      </c>
    </row>
    <row r="806" spans="2:21">
      <c r="B806" s="121" t="s">
        <v>5157</v>
      </c>
      <c r="C806" s="122">
        <v>713</v>
      </c>
      <c r="D806" s="105"/>
      <c r="E806" s="103"/>
      <c r="F806" s="123" t="s">
        <v>192</v>
      </c>
      <c r="G806" s="124">
        <v>3020200000000</v>
      </c>
      <c r="H806" s="125"/>
      <c r="I806" s="123" t="s">
        <v>5152</v>
      </c>
      <c r="K806" s="30">
        <v>-625672.5</v>
      </c>
      <c r="L806" s="121" t="s">
        <v>143</v>
      </c>
      <c r="N806" s="30">
        <v>211954.14</v>
      </c>
      <c r="P806" s="30">
        <v>0</v>
      </c>
      <c r="Q806" s="30">
        <v>-837626.64</v>
      </c>
      <c r="R806" s="121" t="s">
        <v>143</v>
      </c>
      <c r="U806" s="48">
        <f t="shared" si="12"/>
        <v>837626.64</v>
      </c>
    </row>
    <row r="807" spans="2:21">
      <c r="B807" s="121" t="s">
        <v>5157</v>
      </c>
      <c r="C807" s="122">
        <v>2721</v>
      </c>
      <c r="D807" s="105"/>
      <c r="E807" s="103"/>
      <c r="F807" s="123" t="s">
        <v>193</v>
      </c>
      <c r="G807" s="124">
        <v>3010101000000</v>
      </c>
      <c r="H807" s="125"/>
      <c r="I807" s="123" t="s">
        <v>5160</v>
      </c>
      <c r="K807" s="30">
        <v>2822277.35</v>
      </c>
      <c r="L807" s="121" t="s">
        <v>22</v>
      </c>
      <c r="N807" s="30">
        <v>0</v>
      </c>
      <c r="P807" s="30">
        <v>1463947.12</v>
      </c>
      <c r="Q807" s="30">
        <v>4286224.47</v>
      </c>
      <c r="R807" s="121" t="s">
        <v>22</v>
      </c>
      <c r="U807" s="48">
        <f t="shared" si="12"/>
        <v>4286224.47</v>
      </c>
    </row>
    <row r="808" spans="2:21">
      <c r="B808" s="121" t="s">
        <v>5157</v>
      </c>
      <c r="C808" s="122">
        <v>2721</v>
      </c>
      <c r="D808" s="105"/>
      <c r="E808" s="103"/>
      <c r="F808" s="123" t="s">
        <v>193</v>
      </c>
      <c r="G808" s="124">
        <v>3010103000000</v>
      </c>
      <c r="H808" s="125"/>
      <c r="I808" s="123" t="s">
        <v>5161</v>
      </c>
      <c r="K808" s="30">
        <v>2360204.7999999998</v>
      </c>
      <c r="L808" s="121" t="s">
        <v>22</v>
      </c>
      <c r="N808" s="30">
        <v>0</v>
      </c>
      <c r="P808" s="30">
        <v>1275675.28</v>
      </c>
      <c r="Q808" s="30">
        <v>3635880.08</v>
      </c>
      <c r="R808" s="121" t="s">
        <v>22</v>
      </c>
      <c r="U808" s="48">
        <f t="shared" si="12"/>
        <v>3635880.08</v>
      </c>
    </row>
    <row r="809" spans="2:21">
      <c r="B809" s="121" t="s">
        <v>5157</v>
      </c>
      <c r="C809" s="122">
        <v>2721</v>
      </c>
      <c r="D809" s="105"/>
      <c r="E809" s="103"/>
      <c r="F809" s="123" t="s">
        <v>193</v>
      </c>
      <c r="G809" s="124">
        <v>3010104000000</v>
      </c>
      <c r="H809" s="125"/>
      <c r="I809" s="123" t="s">
        <v>5162</v>
      </c>
      <c r="K809" s="30">
        <v>136815.99</v>
      </c>
      <c r="L809" s="121" t="s">
        <v>22</v>
      </c>
      <c r="N809" s="30">
        <v>0</v>
      </c>
      <c r="P809" s="30">
        <v>71495.8</v>
      </c>
      <c r="Q809" s="30">
        <v>208311.79</v>
      </c>
      <c r="R809" s="121" t="s">
        <v>22</v>
      </c>
      <c r="U809" s="48">
        <f t="shared" si="12"/>
        <v>208311.79</v>
      </c>
    </row>
    <row r="810" spans="2:21">
      <c r="B810" s="121" t="s">
        <v>5157</v>
      </c>
      <c r="C810" s="122">
        <v>2721</v>
      </c>
      <c r="D810" s="105"/>
      <c r="E810" s="103"/>
      <c r="F810" s="123" t="s">
        <v>193</v>
      </c>
      <c r="G810" s="124">
        <v>3010105000000</v>
      </c>
      <c r="H810" s="125"/>
      <c r="I810" s="123" t="s">
        <v>5163</v>
      </c>
      <c r="K810" s="30">
        <v>310525.33</v>
      </c>
      <c r="L810" s="121" t="s">
        <v>22</v>
      </c>
      <c r="N810" s="30">
        <v>0</v>
      </c>
      <c r="P810" s="30">
        <v>169770.41</v>
      </c>
      <c r="Q810" s="30">
        <v>480295.74</v>
      </c>
      <c r="R810" s="121" t="s">
        <v>22</v>
      </c>
      <c r="U810" s="48">
        <f t="shared" si="12"/>
        <v>480295.74</v>
      </c>
    </row>
    <row r="811" spans="2:21">
      <c r="B811" s="121" t="s">
        <v>5157</v>
      </c>
      <c r="C811" s="122">
        <v>2721</v>
      </c>
      <c r="D811" s="105"/>
      <c r="E811" s="103"/>
      <c r="F811" s="123" t="s">
        <v>193</v>
      </c>
      <c r="G811" s="124">
        <v>3020100000000</v>
      </c>
      <c r="H811" s="125"/>
      <c r="I811" s="123" t="s">
        <v>5151</v>
      </c>
      <c r="K811" s="30">
        <v>-3316106.46</v>
      </c>
      <c r="L811" s="121" t="s">
        <v>143</v>
      </c>
      <c r="N811" s="30">
        <v>1064761.44</v>
      </c>
      <c r="P811" s="30">
        <v>0</v>
      </c>
      <c r="Q811" s="30">
        <v>-4380867.9000000004</v>
      </c>
      <c r="R811" s="121" t="s">
        <v>143</v>
      </c>
      <c r="U811" s="48">
        <f t="shared" si="12"/>
        <v>4380867.9000000004</v>
      </c>
    </row>
    <row r="812" spans="2:21">
      <c r="B812" s="121" t="s">
        <v>5157</v>
      </c>
      <c r="C812" s="122">
        <v>1732</v>
      </c>
      <c r="D812" s="105"/>
      <c r="E812" s="103"/>
      <c r="F812" s="123" t="s">
        <v>194</v>
      </c>
      <c r="G812" s="124">
        <v>3010101000000</v>
      </c>
      <c r="H812" s="125"/>
      <c r="I812" s="123" t="s">
        <v>5160</v>
      </c>
      <c r="K812" s="30">
        <v>24065.22</v>
      </c>
      <c r="L812" s="121" t="s">
        <v>22</v>
      </c>
      <c r="N812" s="30">
        <v>0</v>
      </c>
      <c r="P812" s="30">
        <v>11892.32</v>
      </c>
      <c r="Q812" s="30">
        <v>35957.54</v>
      </c>
      <c r="R812" s="121" t="s">
        <v>22</v>
      </c>
      <c r="U812" s="48">
        <f t="shared" si="12"/>
        <v>35957.54</v>
      </c>
    </row>
    <row r="813" spans="2:21">
      <c r="B813" s="121" t="s">
        <v>5157</v>
      </c>
      <c r="C813" s="122">
        <v>1732</v>
      </c>
      <c r="D813" s="105"/>
      <c r="E813" s="103"/>
      <c r="F813" s="123" t="s">
        <v>194</v>
      </c>
      <c r="G813" s="124">
        <v>3010103000000</v>
      </c>
      <c r="H813" s="125"/>
      <c r="I813" s="123" t="s">
        <v>5161</v>
      </c>
      <c r="K813" s="30">
        <v>77892.88</v>
      </c>
      <c r="L813" s="121" t="s">
        <v>22</v>
      </c>
      <c r="N813" s="30">
        <v>0</v>
      </c>
      <c r="P813" s="30">
        <v>38806.15</v>
      </c>
      <c r="Q813" s="30">
        <v>116699.03</v>
      </c>
      <c r="R813" s="121" t="s">
        <v>22</v>
      </c>
      <c r="U813" s="48">
        <f t="shared" si="12"/>
        <v>116699.03</v>
      </c>
    </row>
    <row r="814" spans="2:21">
      <c r="B814" s="121" t="s">
        <v>5157</v>
      </c>
      <c r="C814" s="122">
        <v>1732</v>
      </c>
      <c r="D814" s="105"/>
      <c r="E814" s="103"/>
      <c r="F814" s="123" t="s">
        <v>194</v>
      </c>
      <c r="G814" s="124">
        <v>3010104000000</v>
      </c>
      <c r="H814" s="125"/>
      <c r="I814" s="123" t="s">
        <v>5162</v>
      </c>
      <c r="K814" s="30">
        <v>1823.58</v>
      </c>
      <c r="L814" s="121" t="s">
        <v>22</v>
      </c>
      <c r="N814" s="30">
        <v>0</v>
      </c>
      <c r="P814" s="30">
        <v>884.9</v>
      </c>
      <c r="Q814" s="30">
        <v>2708.48</v>
      </c>
      <c r="R814" s="121" t="s">
        <v>22</v>
      </c>
      <c r="U814" s="48">
        <f t="shared" si="12"/>
        <v>2708.48</v>
      </c>
    </row>
    <row r="815" spans="2:21">
      <c r="B815" s="121" t="s">
        <v>5157</v>
      </c>
      <c r="C815" s="122">
        <v>1732</v>
      </c>
      <c r="D815" s="105"/>
      <c r="E815" s="103"/>
      <c r="F815" s="123" t="s">
        <v>194</v>
      </c>
      <c r="G815" s="124">
        <v>3020100000000</v>
      </c>
      <c r="H815" s="125"/>
      <c r="I815" s="123" t="s">
        <v>5151</v>
      </c>
      <c r="K815" s="30">
        <v>-1090953.24</v>
      </c>
      <c r="L815" s="121" t="s">
        <v>143</v>
      </c>
      <c r="N815" s="30">
        <v>554804.09</v>
      </c>
      <c r="P815" s="30">
        <v>0</v>
      </c>
      <c r="Q815" s="30">
        <v>-1645757.33</v>
      </c>
      <c r="R815" s="121" t="s">
        <v>143</v>
      </c>
      <c r="U815" s="48">
        <f t="shared" si="12"/>
        <v>1645757.33</v>
      </c>
    </row>
    <row r="816" spans="2:21">
      <c r="B816" s="121" t="s">
        <v>5157</v>
      </c>
      <c r="C816" s="122">
        <v>1691</v>
      </c>
      <c r="D816" s="105"/>
      <c r="E816" s="103"/>
      <c r="F816" s="123" t="s">
        <v>195</v>
      </c>
      <c r="G816" s="124">
        <v>3010101000000</v>
      </c>
      <c r="H816" s="125"/>
      <c r="I816" s="123" t="s">
        <v>5160</v>
      </c>
      <c r="K816" s="30">
        <v>280273.90000000002</v>
      </c>
      <c r="L816" s="121" t="s">
        <v>22</v>
      </c>
      <c r="N816" s="30">
        <v>0</v>
      </c>
      <c r="P816" s="30">
        <v>222552.9</v>
      </c>
      <c r="Q816" s="30">
        <v>502826.8</v>
      </c>
      <c r="R816" s="121" t="s">
        <v>22</v>
      </c>
      <c r="U816" s="48">
        <f t="shared" si="12"/>
        <v>502826.8</v>
      </c>
    </row>
    <row r="817" spans="2:21">
      <c r="B817" s="121" t="s">
        <v>5157</v>
      </c>
      <c r="C817" s="122">
        <v>1691</v>
      </c>
      <c r="D817" s="105"/>
      <c r="E817" s="103"/>
      <c r="F817" s="123" t="s">
        <v>195</v>
      </c>
      <c r="G817" s="124">
        <v>3010103000000</v>
      </c>
      <c r="H817" s="125"/>
      <c r="I817" s="123" t="s">
        <v>5161</v>
      </c>
      <c r="K817" s="30">
        <v>247408.33</v>
      </c>
      <c r="L817" s="121" t="s">
        <v>22</v>
      </c>
      <c r="N817" s="30">
        <v>0</v>
      </c>
      <c r="P817" s="30">
        <v>133301.38</v>
      </c>
      <c r="Q817" s="30">
        <v>380709.71</v>
      </c>
      <c r="R817" s="121" t="s">
        <v>22</v>
      </c>
      <c r="U817" s="48">
        <f t="shared" si="12"/>
        <v>380709.71</v>
      </c>
    </row>
    <row r="818" spans="2:21">
      <c r="B818" s="121" t="s">
        <v>5157</v>
      </c>
      <c r="C818" s="122">
        <v>1691</v>
      </c>
      <c r="D818" s="105"/>
      <c r="E818" s="103"/>
      <c r="F818" s="123" t="s">
        <v>195</v>
      </c>
      <c r="G818" s="124">
        <v>3020100000000</v>
      </c>
      <c r="H818" s="125"/>
      <c r="I818" s="123" t="s">
        <v>5151</v>
      </c>
      <c r="K818" s="30">
        <v>-1179417.31</v>
      </c>
      <c r="L818" s="121" t="s">
        <v>143</v>
      </c>
      <c r="N818" s="30">
        <v>933534.63</v>
      </c>
      <c r="P818" s="30">
        <v>0</v>
      </c>
      <c r="Q818" s="30">
        <v>-2112951.94</v>
      </c>
      <c r="R818" s="121" t="s">
        <v>143</v>
      </c>
      <c r="U818" s="48">
        <f t="shared" si="12"/>
        <v>2112951.94</v>
      </c>
    </row>
    <row r="819" spans="2:21">
      <c r="B819" s="121" t="s">
        <v>5157</v>
      </c>
      <c r="C819" s="122">
        <v>4813</v>
      </c>
      <c r="D819" s="105"/>
      <c r="E819" s="103"/>
      <c r="F819" s="123" t="s">
        <v>196</v>
      </c>
      <c r="G819" s="124">
        <v>3010101000000</v>
      </c>
      <c r="H819" s="125"/>
      <c r="I819" s="123" t="s">
        <v>5160</v>
      </c>
      <c r="K819" s="30">
        <v>801386.25</v>
      </c>
      <c r="L819" s="121" t="s">
        <v>22</v>
      </c>
      <c r="N819" s="30">
        <v>0</v>
      </c>
      <c r="P819" s="30">
        <v>419999.79</v>
      </c>
      <c r="Q819" s="30">
        <v>1221386.04</v>
      </c>
      <c r="R819" s="121" t="s">
        <v>22</v>
      </c>
      <c r="U819" s="48">
        <f t="shared" si="12"/>
        <v>1221386.04</v>
      </c>
    </row>
    <row r="820" spans="2:21">
      <c r="B820" s="121" t="s">
        <v>5157</v>
      </c>
      <c r="C820" s="122">
        <v>4813</v>
      </c>
      <c r="D820" s="105"/>
      <c r="E820" s="103"/>
      <c r="F820" s="123" t="s">
        <v>196</v>
      </c>
      <c r="G820" s="124">
        <v>3010103000000</v>
      </c>
      <c r="H820" s="125"/>
      <c r="I820" s="123" t="s">
        <v>5161</v>
      </c>
      <c r="K820" s="30">
        <v>809661.06</v>
      </c>
      <c r="L820" s="121" t="s">
        <v>22</v>
      </c>
      <c r="N820" s="30">
        <v>0</v>
      </c>
      <c r="P820" s="30">
        <v>424321.63</v>
      </c>
      <c r="Q820" s="30">
        <v>1233982.69</v>
      </c>
      <c r="R820" s="121" t="s">
        <v>22</v>
      </c>
      <c r="U820" s="48">
        <f t="shared" si="12"/>
        <v>1233982.69</v>
      </c>
    </row>
    <row r="821" spans="2:21">
      <c r="B821" s="121" t="s">
        <v>5157</v>
      </c>
      <c r="C821" s="122">
        <v>4769</v>
      </c>
      <c r="D821" s="105"/>
      <c r="E821" s="103"/>
      <c r="F821" s="123" t="s">
        <v>197</v>
      </c>
      <c r="G821" s="124">
        <v>3010101000000</v>
      </c>
      <c r="H821" s="125"/>
      <c r="I821" s="123" t="s">
        <v>5160</v>
      </c>
      <c r="K821" s="30">
        <v>3262241.16</v>
      </c>
      <c r="L821" s="121" t="s">
        <v>22</v>
      </c>
      <c r="N821" s="30">
        <v>70.760000000000005</v>
      </c>
      <c r="P821" s="30">
        <v>1698423.65</v>
      </c>
      <c r="Q821" s="30">
        <v>4960594.05</v>
      </c>
      <c r="R821" s="121" t="s">
        <v>22</v>
      </c>
      <c r="U821" s="48">
        <f t="shared" si="12"/>
        <v>4960594.05</v>
      </c>
    </row>
    <row r="822" spans="2:21">
      <c r="B822" s="121" t="s">
        <v>5157</v>
      </c>
      <c r="C822" s="122">
        <v>4769</v>
      </c>
      <c r="D822" s="105"/>
      <c r="E822" s="103"/>
      <c r="F822" s="123" t="s">
        <v>197</v>
      </c>
      <c r="G822" s="124">
        <v>3010103000000</v>
      </c>
      <c r="H822" s="125"/>
      <c r="I822" s="123" t="s">
        <v>5161</v>
      </c>
      <c r="K822" s="30">
        <v>3389896.29</v>
      </c>
      <c r="L822" s="121" t="s">
        <v>22</v>
      </c>
      <c r="N822" s="30">
        <v>70.760000000000005</v>
      </c>
      <c r="P822" s="30">
        <v>1763638.67</v>
      </c>
      <c r="Q822" s="30">
        <v>5153464.2</v>
      </c>
      <c r="R822" s="121" t="s">
        <v>22</v>
      </c>
      <c r="U822" s="48">
        <f t="shared" si="12"/>
        <v>5153464.2</v>
      </c>
    </row>
    <row r="823" spans="2:21">
      <c r="B823" s="121" t="s">
        <v>5157</v>
      </c>
      <c r="C823" s="122">
        <v>4769</v>
      </c>
      <c r="D823" s="105"/>
      <c r="E823" s="103"/>
      <c r="F823" s="123" t="s">
        <v>197</v>
      </c>
      <c r="G823" s="124">
        <v>3010104000000</v>
      </c>
      <c r="H823" s="125"/>
      <c r="I823" s="123" t="s">
        <v>5162</v>
      </c>
      <c r="K823" s="30">
        <v>772.3</v>
      </c>
      <c r="L823" s="121" t="s">
        <v>22</v>
      </c>
      <c r="N823" s="30">
        <v>0</v>
      </c>
      <c r="P823" s="30">
        <v>305.08999999999997</v>
      </c>
      <c r="Q823" s="30">
        <v>1077.3900000000001</v>
      </c>
      <c r="R823" s="121" t="s">
        <v>22</v>
      </c>
      <c r="U823" s="48">
        <f t="shared" si="12"/>
        <v>1077.3900000000001</v>
      </c>
    </row>
    <row r="824" spans="2:21">
      <c r="B824" s="121" t="s">
        <v>5157</v>
      </c>
      <c r="C824" s="122">
        <v>4769</v>
      </c>
      <c r="D824" s="105"/>
      <c r="E824" s="103"/>
      <c r="F824" s="123" t="s">
        <v>197</v>
      </c>
      <c r="G824" s="124">
        <v>3010105000000</v>
      </c>
      <c r="H824" s="125"/>
      <c r="I824" s="123" t="s">
        <v>5163</v>
      </c>
      <c r="K824" s="30">
        <v>136.85</v>
      </c>
      <c r="L824" s="121" t="s">
        <v>22</v>
      </c>
      <c r="N824" s="30">
        <v>0</v>
      </c>
      <c r="P824" s="30">
        <v>69.52</v>
      </c>
      <c r="Q824" s="30">
        <v>206.37</v>
      </c>
      <c r="R824" s="121" t="s">
        <v>22</v>
      </c>
      <c r="U824" s="48">
        <f t="shared" si="12"/>
        <v>206.37</v>
      </c>
    </row>
    <row r="825" spans="2:21">
      <c r="B825" s="121" t="s">
        <v>5157</v>
      </c>
      <c r="C825" s="122">
        <v>1701</v>
      </c>
      <c r="D825" s="105"/>
      <c r="E825" s="103"/>
      <c r="F825" s="123" t="s">
        <v>198</v>
      </c>
      <c r="G825" s="124">
        <v>3010101000000</v>
      </c>
      <c r="H825" s="125"/>
      <c r="I825" s="123" t="s">
        <v>5160</v>
      </c>
      <c r="K825" s="30">
        <v>1437847</v>
      </c>
      <c r="L825" s="121" t="s">
        <v>22</v>
      </c>
      <c r="N825" s="30">
        <v>414.38</v>
      </c>
      <c r="P825" s="30">
        <v>718653.3</v>
      </c>
      <c r="Q825" s="30">
        <v>2156085.92</v>
      </c>
      <c r="R825" s="121" t="s">
        <v>22</v>
      </c>
      <c r="U825" s="48">
        <f t="shared" si="12"/>
        <v>2156085.92</v>
      </c>
    </row>
    <row r="826" spans="2:21">
      <c r="B826" s="121" t="s">
        <v>5157</v>
      </c>
      <c r="C826" s="122">
        <v>1701</v>
      </c>
      <c r="D826" s="105"/>
      <c r="E826" s="103"/>
      <c r="F826" s="123" t="s">
        <v>198</v>
      </c>
      <c r="G826" s="124">
        <v>3010103000000</v>
      </c>
      <c r="H826" s="125"/>
      <c r="I826" s="123" t="s">
        <v>5161</v>
      </c>
      <c r="K826" s="30">
        <v>1869281.1</v>
      </c>
      <c r="L826" s="121" t="s">
        <v>22</v>
      </c>
      <c r="N826" s="30">
        <v>828.75</v>
      </c>
      <c r="P826" s="30">
        <v>932888.46</v>
      </c>
      <c r="Q826" s="30">
        <v>2801340.81</v>
      </c>
      <c r="R826" s="121" t="s">
        <v>22</v>
      </c>
      <c r="U826" s="48">
        <f t="shared" si="12"/>
        <v>2801340.81</v>
      </c>
    </row>
    <row r="827" spans="2:21">
      <c r="B827" s="121" t="s">
        <v>5157</v>
      </c>
      <c r="C827" s="122">
        <v>1701</v>
      </c>
      <c r="D827" s="105"/>
      <c r="E827" s="103"/>
      <c r="F827" s="123" t="s">
        <v>198</v>
      </c>
      <c r="G827" s="124">
        <v>3010104000000</v>
      </c>
      <c r="H827" s="125"/>
      <c r="I827" s="123" t="s">
        <v>5162</v>
      </c>
      <c r="K827" s="30">
        <v>109500.43</v>
      </c>
      <c r="L827" s="121" t="s">
        <v>22</v>
      </c>
      <c r="N827" s="30">
        <v>0</v>
      </c>
      <c r="P827" s="30">
        <v>66958.179999999993</v>
      </c>
      <c r="Q827" s="30">
        <v>176458.61</v>
      </c>
      <c r="R827" s="121" t="s">
        <v>22</v>
      </c>
      <c r="U827" s="48">
        <f t="shared" si="12"/>
        <v>176458.61</v>
      </c>
    </row>
    <row r="828" spans="2:21">
      <c r="B828" s="121" t="s">
        <v>5157</v>
      </c>
      <c r="C828" s="122">
        <v>1701</v>
      </c>
      <c r="D828" s="105"/>
      <c r="E828" s="103"/>
      <c r="F828" s="123" t="s">
        <v>198</v>
      </c>
      <c r="G828" s="124">
        <v>3010105000000</v>
      </c>
      <c r="H828" s="125"/>
      <c r="I828" s="123" t="s">
        <v>5163</v>
      </c>
      <c r="K828" s="30">
        <v>5340.06</v>
      </c>
      <c r="L828" s="121" t="s">
        <v>22</v>
      </c>
      <c r="N828" s="30">
        <v>14.4</v>
      </c>
      <c r="P828" s="30">
        <v>2628.18</v>
      </c>
      <c r="Q828" s="30">
        <v>7953.84</v>
      </c>
      <c r="R828" s="121" t="s">
        <v>22</v>
      </c>
      <c r="U828" s="48">
        <f t="shared" si="12"/>
        <v>7953.84</v>
      </c>
    </row>
    <row r="829" spans="2:21">
      <c r="B829" s="121" t="s">
        <v>5157</v>
      </c>
      <c r="C829" s="122">
        <v>1701</v>
      </c>
      <c r="D829" s="105"/>
      <c r="E829" s="103"/>
      <c r="F829" s="123" t="s">
        <v>198</v>
      </c>
      <c r="G829" s="124">
        <v>3020100000000</v>
      </c>
      <c r="H829" s="125"/>
      <c r="I829" s="123" t="s">
        <v>5151</v>
      </c>
      <c r="K829" s="30">
        <v>-2535303.0299999998</v>
      </c>
      <c r="L829" s="121" t="s">
        <v>143</v>
      </c>
      <c r="N829" s="30">
        <v>1147543.1399999999</v>
      </c>
      <c r="P829" s="30">
        <v>0</v>
      </c>
      <c r="Q829" s="30">
        <v>-3682846.17</v>
      </c>
      <c r="R829" s="121" t="s">
        <v>143</v>
      </c>
      <c r="U829" s="48">
        <f t="shared" si="12"/>
        <v>3682846.17</v>
      </c>
    </row>
    <row r="830" spans="2:21">
      <c r="B830" s="121" t="s">
        <v>5157</v>
      </c>
      <c r="C830" s="122">
        <v>1715</v>
      </c>
      <c r="D830" s="105"/>
      <c r="E830" s="103"/>
      <c r="F830" s="123" t="s">
        <v>199</v>
      </c>
      <c r="G830" s="124">
        <v>3010101000000</v>
      </c>
      <c r="H830" s="125"/>
      <c r="I830" s="123" t="s">
        <v>5160</v>
      </c>
      <c r="K830" s="30">
        <v>6520612.4699999997</v>
      </c>
      <c r="L830" s="121" t="s">
        <v>22</v>
      </c>
      <c r="N830" s="30">
        <v>491760.61</v>
      </c>
      <c r="P830" s="30">
        <v>3563102.11</v>
      </c>
      <c r="Q830" s="30">
        <v>9591953.9700000007</v>
      </c>
      <c r="R830" s="121" t="s">
        <v>22</v>
      </c>
      <c r="U830" s="48">
        <f t="shared" si="12"/>
        <v>9591953.9700000007</v>
      </c>
    </row>
    <row r="831" spans="2:21">
      <c r="B831" s="121" t="s">
        <v>5157</v>
      </c>
      <c r="C831" s="122">
        <v>1715</v>
      </c>
      <c r="D831" s="105"/>
      <c r="E831" s="103"/>
      <c r="F831" s="123" t="s">
        <v>199</v>
      </c>
      <c r="G831" s="124">
        <v>3010103000000</v>
      </c>
      <c r="H831" s="125"/>
      <c r="I831" s="123" t="s">
        <v>5161</v>
      </c>
      <c r="K831" s="30">
        <v>7043509.5700000003</v>
      </c>
      <c r="L831" s="121" t="s">
        <v>22</v>
      </c>
      <c r="N831" s="30">
        <v>17289.86</v>
      </c>
      <c r="P831" s="30">
        <v>3349029.66</v>
      </c>
      <c r="Q831" s="30">
        <v>10375249.369999999</v>
      </c>
      <c r="R831" s="121" t="s">
        <v>22</v>
      </c>
      <c r="U831" s="48">
        <f t="shared" si="12"/>
        <v>10375249.369999999</v>
      </c>
    </row>
    <row r="832" spans="2:21">
      <c r="B832" s="121" t="s">
        <v>5157</v>
      </c>
      <c r="C832" s="122">
        <v>1715</v>
      </c>
      <c r="D832" s="105"/>
      <c r="E832" s="103"/>
      <c r="F832" s="123" t="s">
        <v>199</v>
      </c>
      <c r="G832" s="124">
        <v>3010104000000</v>
      </c>
      <c r="H832" s="125"/>
      <c r="I832" s="123" t="s">
        <v>5162</v>
      </c>
      <c r="K832" s="30">
        <v>112045.56</v>
      </c>
      <c r="L832" s="121" t="s">
        <v>22</v>
      </c>
      <c r="N832" s="30">
        <v>874.74</v>
      </c>
      <c r="P832" s="30">
        <v>43444.58</v>
      </c>
      <c r="Q832" s="30">
        <v>154615.4</v>
      </c>
      <c r="R832" s="121" t="s">
        <v>22</v>
      </c>
      <c r="U832" s="48">
        <f t="shared" si="12"/>
        <v>154615.4</v>
      </c>
    </row>
    <row r="833" spans="2:21">
      <c r="B833" s="121" t="s">
        <v>5157</v>
      </c>
      <c r="C833" s="122">
        <v>1715</v>
      </c>
      <c r="D833" s="105"/>
      <c r="E833" s="103"/>
      <c r="F833" s="123" t="s">
        <v>199</v>
      </c>
      <c r="G833" s="124">
        <v>3020100000000</v>
      </c>
      <c r="H833" s="125"/>
      <c r="I833" s="123" t="s">
        <v>5151</v>
      </c>
      <c r="K833" s="30">
        <v>-14003936.27</v>
      </c>
      <c r="L833" s="121" t="s">
        <v>143</v>
      </c>
      <c r="N833" s="30">
        <v>7108258.5099999998</v>
      </c>
      <c r="P833" s="30">
        <v>7163.66</v>
      </c>
      <c r="Q833" s="30">
        <v>-21105031.120000001</v>
      </c>
      <c r="R833" s="121" t="s">
        <v>143</v>
      </c>
      <c r="U833" s="48">
        <f t="shared" si="12"/>
        <v>21105031.120000001</v>
      </c>
    </row>
    <row r="834" spans="2:21">
      <c r="B834" s="121" t="s">
        <v>5157</v>
      </c>
      <c r="C834" s="122">
        <v>1715</v>
      </c>
      <c r="D834" s="105"/>
      <c r="E834" s="103"/>
      <c r="F834" s="123" t="s">
        <v>199</v>
      </c>
      <c r="G834" s="124">
        <v>3020200000000</v>
      </c>
      <c r="H834" s="125"/>
      <c r="I834" s="123" t="s">
        <v>5152</v>
      </c>
      <c r="K834" s="30">
        <v>-1991564.27</v>
      </c>
      <c r="L834" s="121" t="s">
        <v>143</v>
      </c>
      <c r="N834" s="30">
        <v>1826577.28</v>
      </c>
      <c r="P834" s="30">
        <v>0</v>
      </c>
      <c r="Q834" s="30">
        <v>-3818141.55</v>
      </c>
      <c r="R834" s="121" t="s">
        <v>143</v>
      </c>
      <c r="U834" s="48">
        <f t="shared" si="12"/>
        <v>3818141.55</v>
      </c>
    </row>
    <row r="835" spans="2:21">
      <c r="B835" s="121" t="s">
        <v>5157</v>
      </c>
      <c r="C835" s="122">
        <v>1729</v>
      </c>
      <c r="D835" s="105"/>
      <c r="E835" s="103"/>
      <c r="F835" s="123" t="s">
        <v>200</v>
      </c>
      <c r="G835" s="124">
        <v>3010101000000</v>
      </c>
      <c r="H835" s="125"/>
      <c r="I835" s="123" t="s">
        <v>5160</v>
      </c>
      <c r="K835" s="30">
        <v>3469964.69</v>
      </c>
      <c r="L835" s="121" t="s">
        <v>22</v>
      </c>
      <c r="N835" s="30">
        <v>0</v>
      </c>
      <c r="P835" s="30">
        <v>2526242.27</v>
      </c>
      <c r="Q835" s="30">
        <v>5996206.96</v>
      </c>
      <c r="R835" s="121" t="s">
        <v>22</v>
      </c>
      <c r="U835" s="48">
        <f t="shared" si="12"/>
        <v>5996206.96</v>
      </c>
    </row>
    <row r="836" spans="2:21">
      <c r="B836" s="121" t="s">
        <v>5157</v>
      </c>
      <c r="C836" s="122">
        <v>1729</v>
      </c>
      <c r="D836" s="105"/>
      <c r="E836" s="103"/>
      <c r="F836" s="123" t="s">
        <v>200</v>
      </c>
      <c r="G836" s="124">
        <v>3010103000000</v>
      </c>
      <c r="H836" s="125"/>
      <c r="I836" s="123" t="s">
        <v>5161</v>
      </c>
      <c r="K836" s="30">
        <v>2989136.42</v>
      </c>
      <c r="L836" s="121" t="s">
        <v>22</v>
      </c>
      <c r="N836" s="30">
        <v>0</v>
      </c>
      <c r="P836" s="30">
        <v>4433521.5199999996</v>
      </c>
      <c r="Q836" s="30">
        <v>7422657.9400000004</v>
      </c>
      <c r="R836" s="121" t="s">
        <v>22</v>
      </c>
      <c r="U836" s="48">
        <f t="shared" si="12"/>
        <v>7422657.9400000004</v>
      </c>
    </row>
    <row r="837" spans="2:21">
      <c r="B837" s="121" t="s">
        <v>5157</v>
      </c>
      <c r="C837" s="122">
        <v>1729</v>
      </c>
      <c r="D837" s="105"/>
      <c r="E837" s="103"/>
      <c r="F837" s="123" t="s">
        <v>200</v>
      </c>
      <c r="G837" s="124">
        <v>3010104000000</v>
      </c>
      <c r="H837" s="125"/>
      <c r="I837" s="123" t="s">
        <v>5162</v>
      </c>
      <c r="K837" s="30">
        <v>198765.61</v>
      </c>
      <c r="L837" s="121" t="s">
        <v>22</v>
      </c>
      <c r="N837" s="30">
        <v>0</v>
      </c>
      <c r="P837" s="30">
        <v>104331.05</v>
      </c>
      <c r="Q837" s="30">
        <v>303096.65999999997</v>
      </c>
      <c r="R837" s="121" t="s">
        <v>22</v>
      </c>
      <c r="U837" s="48">
        <f t="shared" si="12"/>
        <v>303096.65999999997</v>
      </c>
    </row>
    <row r="838" spans="2:21">
      <c r="B838" s="121" t="s">
        <v>5157</v>
      </c>
      <c r="C838" s="122">
        <v>1729</v>
      </c>
      <c r="D838" s="105"/>
      <c r="E838" s="103"/>
      <c r="F838" s="123" t="s">
        <v>200</v>
      </c>
      <c r="G838" s="124">
        <v>3020100000000</v>
      </c>
      <c r="H838" s="125"/>
      <c r="I838" s="123" t="s">
        <v>5151</v>
      </c>
      <c r="K838" s="30">
        <v>-20065775.760000002</v>
      </c>
      <c r="L838" s="121" t="s">
        <v>143</v>
      </c>
      <c r="N838" s="30">
        <v>7728871.4699999997</v>
      </c>
      <c r="P838" s="30">
        <v>0</v>
      </c>
      <c r="Q838" s="30">
        <v>-27794647.23</v>
      </c>
      <c r="R838" s="121" t="s">
        <v>143</v>
      </c>
      <c r="U838" s="48">
        <f t="shared" si="12"/>
        <v>27794647.23</v>
      </c>
    </row>
    <row r="839" spans="2:21">
      <c r="B839" s="121" t="s">
        <v>5157</v>
      </c>
      <c r="C839" s="122">
        <v>1729</v>
      </c>
      <c r="D839" s="105"/>
      <c r="E839" s="103"/>
      <c r="F839" s="123" t="s">
        <v>200</v>
      </c>
      <c r="G839" s="124">
        <v>3020200000000</v>
      </c>
      <c r="H839" s="125"/>
      <c r="I839" s="123" t="s">
        <v>5152</v>
      </c>
      <c r="K839" s="30">
        <v>-45633.599999999999</v>
      </c>
      <c r="L839" s="121" t="s">
        <v>143</v>
      </c>
      <c r="N839" s="30">
        <v>73852.070000000007</v>
      </c>
      <c r="P839" s="30">
        <v>0</v>
      </c>
      <c r="Q839" s="30">
        <v>-119485.67</v>
      </c>
      <c r="R839" s="121" t="s">
        <v>143</v>
      </c>
      <c r="U839" s="48">
        <f t="shared" si="12"/>
        <v>119485.67</v>
      </c>
    </row>
    <row r="840" spans="2:21">
      <c r="B840" s="121" t="s">
        <v>5157</v>
      </c>
      <c r="C840" s="122">
        <v>1746</v>
      </c>
      <c r="D840" s="105"/>
      <c r="E840" s="103"/>
      <c r="F840" s="123" t="s">
        <v>201</v>
      </c>
      <c r="G840" s="124">
        <v>3020100000000</v>
      </c>
      <c r="H840" s="125"/>
      <c r="I840" s="123" t="s">
        <v>5151</v>
      </c>
      <c r="K840" s="30">
        <v>-10590207.75</v>
      </c>
      <c r="L840" s="121" t="s">
        <v>143</v>
      </c>
      <c r="N840" s="30">
        <v>5267807.22</v>
      </c>
      <c r="P840" s="30">
        <v>0</v>
      </c>
      <c r="Q840" s="30">
        <v>-15858014.970000001</v>
      </c>
      <c r="R840" s="121" t="s">
        <v>143</v>
      </c>
      <c r="U840" s="48">
        <f t="shared" si="12"/>
        <v>15858014.970000001</v>
      </c>
    </row>
    <row r="841" spans="2:21">
      <c r="B841" s="121" t="s">
        <v>5157</v>
      </c>
      <c r="C841" s="122">
        <v>1746</v>
      </c>
      <c r="D841" s="105"/>
      <c r="E841" s="103"/>
      <c r="F841" s="123" t="s">
        <v>201</v>
      </c>
      <c r="G841" s="124">
        <v>3020200000000</v>
      </c>
      <c r="H841" s="125"/>
      <c r="I841" s="123" t="s">
        <v>5152</v>
      </c>
      <c r="K841" s="30">
        <v>-292475.15999999997</v>
      </c>
      <c r="L841" s="121" t="s">
        <v>143</v>
      </c>
      <c r="N841" s="30">
        <v>127885.22</v>
      </c>
      <c r="P841" s="30">
        <v>0</v>
      </c>
      <c r="Q841" s="30">
        <v>-420360.38</v>
      </c>
      <c r="R841" s="121" t="s">
        <v>143</v>
      </c>
      <c r="U841" s="48">
        <f t="shared" si="12"/>
        <v>420360.38</v>
      </c>
    </row>
    <row r="842" spans="2:21">
      <c r="B842" s="121" t="s">
        <v>5157</v>
      </c>
      <c r="C842" s="122">
        <v>4604</v>
      </c>
      <c r="D842" s="105"/>
      <c r="E842" s="103"/>
      <c r="F842" s="123" t="s">
        <v>202</v>
      </c>
      <c r="G842" s="124">
        <v>3010101000000</v>
      </c>
      <c r="H842" s="125"/>
      <c r="I842" s="123" t="s">
        <v>5160</v>
      </c>
      <c r="K842" s="30">
        <v>5106978.5199999996</v>
      </c>
      <c r="L842" s="121" t="s">
        <v>22</v>
      </c>
      <c r="N842" s="30">
        <v>0</v>
      </c>
      <c r="P842" s="30">
        <v>1710883.34</v>
      </c>
      <c r="Q842" s="30">
        <v>6817861.8600000003</v>
      </c>
      <c r="R842" s="121" t="s">
        <v>22</v>
      </c>
      <c r="U842" s="48">
        <f t="shared" si="12"/>
        <v>6817861.8600000003</v>
      </c>
    </row>
    <row r="843" spans="2:21">
      <c r="B843" s="121" t="s">
        <v>5157</v>
      </c>
      <c r="C843" s="122">
        <v>4604</v>
      </c>
      <c r="D843" s="105"/>
      <c r="E843" s="103"/>
      <c r="F843" s="123" t="s">
        <v>202</v>
      </c>
      <c r="G843" s="124">
        <v>3010103000000</v>
      </c>
      <c r="H843" s="125"/>
      <c r="I843" s="123" t="s">
        <v>5161</v>
      </c>
      <c r="K843" s="30">
        <v>3607833.63</v>
      </c>
      <c r="L843" s="121" t="s">
        <v>22</v>
      </c>
      <c r="N843" s="30">
        <v>0</v>
      </c>
      <c r="P843" s="30">
        <v>1177146.17</v>
      </c>
      <c r="Q843" s="30">
        <v>4784979.8</v>
      </c>
      <c r="R843" s="121" t="s">
        <v>22</v>
      </c>
      <c r="U843" s="48">
        <f t="shared" si="12"/>
        <v>4784979.8</v>
      </c>
    </row>
    <row r="844" spans="2:21">
      <c r="B844" s="121" t="s">
        <v>5157</v>
      </c>
      <c r="C844" s="122">
        <v>4604</v>
      </c>
      <c r="D844" s="105"/>
      <c r="E844" s="103"/>
      <c r="F844" s="123" t="s">
        <v>202</v>
      </c>
      <c r="G844" s="124">
        <v>3010104000000</v>
      </c>
      <c r="H844" s="125"/>
      <c r="I844" s="123" t="s">
        <v>5162</v>
      </c>
      <c r="K844" s="30">
        <v>19756.32</v>
      </c>
      <c r="L844" s="121" t="s">
        <v>22</v>
      </c>
      <c r="N844" s="30">
        <v>0</v>
      </c>
      <c r="P844" s="30">
        <v>13260.15</v>
      </c>
      <c r="Q844" s="30">
        <v>33016.47</v>
      </c>
      <c r="R844" s="121" t="s">
        <v>22</v>
      </c>
      <c r="U844" s="48">
        <f t="shared" si="12"/>
        <v>33016.47</v>
      </c>
    </row>
    <row r="845" spans="2:21">
      <c r="B845" s="121" t="s">
        <v>5157</v>
      </c>
      <c r="C845" s="122">
        <v>4604</v>
      </c>
      <c r="D845" s="105"/>
      <c r="E845" s="103"/>
      <c r="F845" s="123" t="s">
        <v>202</v>
      </c>
      <c r="G845" s="124">
        <v>3010105000000</v>
      </c>
      <c r="H845" s="125"/>
      <c r="I845" s="123" t="s">
        <v>5163</v>
      </c>
      <c r="K845" s="30">
        <v>18123.66</v>
      </c>
      <c r="L845" s="121" t="s">
        <v>22</v>
      </c>
      <c r="N845" s="30">
        <v>0</v>
      </c>
      <c r="P845" s="30">
        <v>8961.7999999999993</v>
      </c>
      <c r="Q845" s="30">
        <v>27085.46</v>
      </c>
      <c r="R845" s="121" t="s">
        <v>22</v>
      </c>
      <c r="U845" s="48">
        <f t="shared" si="12"/>
        <v>27085.46</v>
      </c>
    </row>
    <row r="846" spans="2:21">
      <c r="B846" s="121" t="s">
        <v>5157</v>
      </c>
      <c r="C846" s="122">
        <v>4604</v>
      </c>
      <c r="D846" s="105"/>
      <c r="E846" s="103"/>
      <c r="F846" s="123" t="s">
        <v>202</v>
      </c>
      <c r="G846" s="124">
        <v>3020100000000</v>
      </c>
      <c r="H846" s="125"/>
      <c r="I846" s="123" t="s">
        <v>5151</v>
      </c>
      <c r="K846" s="30">
        <v>-1271478.48</v>
      </c>
      <c r="L846" s="121" t="s">
        <v>143</v>
      </c>
      <c r="N846" s="30">
        <v>651192.43999999994</v>
      </c>
      <c r="P846" s="30">
        <v>0</v>
      </c>
      <c r="Q846" s="30">
        <v>-1922670.92</v>
      </c>
      <c r="R846" s="121" t="s">
        <v>143</v>
      </c>
      <c r="U846" s="48">
        <f t="shared" ref="U846:U909" si="13">ABS(Q846)</f>
        <v>1922670.92</v>
      </c>
    </row>
    <row r="847" spans="2:21">
      <c r="B847" s="121" t="s">
        <v>5157</v>
      </c>
      <c r="C847" s="122">
        <v>4604</v>
      </c>
      <c r="D847" s="105"/>
      <c r="E847" s="103"/>
      <c r="F847" s="123" t="s">
        <v>202</v>
      </c>
      <c r="G847" s="124">
        <v>3020200000000</v>
      </c>
      <c r="H847" s="125"/>
      <c r="I847" s="123" t="s">
        <v>5152</v>
      </c>
      <c r="K847" s="30">
        <v>-734253.81</v>
      </c>
      <c r="L847" s="121" t="s">
        <v>143</v>
      </c>
      <c r="N847" s="30">
        <v>240457.04</v>
      </c>
      <c r="P847" s="30">
        <v>0</v>
      </c>
      <c r="Q847" s="30">
        <v>-974710.85</v>
      </c>
      <c r="R847" s="121" t="s">
        <v>143</v>
      </c>
      <c r="U847" s="48">
        <f t="shared" si="13"/>
        <v>974710.85</v>
      </c>
    </row>
    <row r="848" spans="2:21">
      <c r="B848" s="121" t="s">
        <v>5157</v>
      </c>
      <c r="C848" s="122">
        <v>4755</v>
      </c>
      <c r="D848" s="105"/>
      <c r="E848" s="103"/>
      <c r="F848" s="123" t="s">
        <v>203</v>
      </c>
      <c r="G848" s="124">
        <v>3010101000000</v>
      </c>
      <c r="H848" s="125"/>
      <c r="I848" s="123" t="s">
        <v>5160</v>
      </c>
      <c r="K848" s="30">
        <v>391907.9</v>
      </c>
      <c r="L848" s="121" t="s">
        <v>22</v>
      </c>
      <c r="N848" s="30">
        <v>0</v>
      </c>
      <c r="P848" s="30">
        <v>236692.47</v>
      </c>
      <c r="Q848" s="30">
        <v>628600.37</v>
      </c>
      <c r="R848" s="121" t="s">
        <v>22</v>
      </c>
      <c r="U848" s="48">
        <f t="shared" si="13"/>
        <v>628600.37</v>
      </c>
    </row>
    <row r="849" spans="2:21">
      <c r="B849" s="121" t="s">
        <v>5157</v>
      </c>
      <c r="C849" s="122">
        <v>4755</v>
      </c>
      <c r="D849" s="105"/>
      <c r="E849" s="103"/>
      <c r="F849" s="123" t="s">
        <v>203</v>
      </c>
      <c r="G849" s="124">
        <v>3010103000000</v>
      </c>
      <c r="H849" s="125"/>
      <c r="I849" s="123" t="s">
        <v>5161</v>
      </c>
      <c r="K849" s="30">
        <v>1121065.73</v>
      </c>
      <c r="L849" s="121" t="s">
        <v>22</v>
      </c>
      <c r="N849" s="30">
        <v>0</v>
      </c>
      <c r="P849" s="30">
        <v>898365.14</v>
      </c>
      <c r="Q849" s="30">
        <v>2019430.87</v>
      </c>
      <c r="R849" s="121" t="s">
        <v>22</v>
      </c>
      <c r="U849" s="48">
        <f t="shared" si="13"/>
        <v>2019430.87</v>
      </c>
    </row>
    <row r="850" spans="2:21">
      <c r="B850" s="121" t="s">
        <v>5157</v>
      </c>
      <c r="C850" s="122">
        <v>4755</v>
      </c>
      <c r="D850" s="105"/>
      <c r="E850" s="103"/>
      <c r="F850" s="123" t="s">
        <v>203</v>
      </c>
      <c r="G850" s="124">
        <v>3010104000000</v>
      </c>
      <c r="H850" s="125"/>
      <c r="I850" s="123" t="s">
        <v>5162</v>
      </c>
      <c r="K850" s="30">
        <v>0</v>
      </c>
      <c r="L850" s="121" t="s">
        <v>22</v>
      </c>
      <c r="N850" s="30">
        <v>0</v>
      </c>
      <c r="P850" s="30">
        <v>0</v>
      </c>
      <c r="Q850" s="30">
        <v>0</v>
      </c>
      <c r="R850" s="121" t="s">
        <v>22</v>
      </c>
      <c r="U850" s="48">
        <f t="shared" si="13"/>
        <v>0</v>
      </c>
    </row>
    <row r="851" spans="2:21">
      <c r="B851" s="121" t="s">
        <v>5157</v>
      </c>
      <c r="C851" s="122">
        <v>4755</v>
      </c>
      <c r="D851" s="105"/>
      <c r="E851" s="103"/>
      <c r="F851" s="123" t="s">
        <v>203</v>
      </c>
      <c r="G851" s="124">
        <v>3020100000000</v>
      </c>
      <c r="H851" s="125"/>
      <c r="I851" s="123" t="s">
        <v>5151</v>
      </c>
      <c r="K851" s="30">
        <v>-144467.07</v>
      </c>
      <c r="L851" s="121" t="s">
        <v>143</v>
      </c>
      <c r="N851" s="30">
        <v>3488.44</v>
      </c>
      <c r="P851" s="30">
        <v>0</v>
      </c>
      <c r="Q851" s="30">
        <v>-147955.51</v>
      </c>
      <c r="R851" s="121" t="s">
        <v>143</v>
      </c>
      <c r="U851" s="48">
        <f t="shared" si="13"/>
        <v>147955.51</v>
      </c>
    </row>
    <row r="852" spans="2:21">
      <c r="B852" s="121" t="s">
        <v>5157</v>
      </c>
      <c r="C852" s="122">
        <v>727</v>
      </c>
      <c r="D852" s="105"/>
      <c r="E852" s="103"/>
      <c r="F852" s="123" t="s">
        <v>204</v>
      </c>
      <c r="G852" s="124">
        <v>3010103000000</v>
      </c>
      <c r="H852" s="125"/>
      <c r="I852" s="123" t="s">
        <v>5161</v>
      </c>
      <c r="K852" s="30">
        <v>337358.63</v>
      </c>
      <c r="L852" s="121" t="s">
        <v>22</v>
      </c>
      <c r="N852" s="30">
        <v>0</v>
      </c>
      <c r="P852" s="30">
        <v>166253.85999999999</v>
      </c>
      <c r="Q852" s="30">
        <v>503612.49</v>
      </c>
      <c r="R852" s="121" t="s">
        <v>22</v>
      </c>
      <c r="U852" s="48">
        <f t="shared" si="13"/>
        <v>503612.49</v>
      </c>
    </row>
    <row r="853" spans="2:21">
      <c r="B853" s="121" t="s">
        <v>5157</v>
      </c>
      <c r="C853" s="122">
        <v>727</v>
      </c>
      <c r="D853" s="105"/>
      <c r="E853" s="103"/>
      <c r="F853" s="123" t="s">
        <v>204</v>
      </c>
      <c r="G853" s="124">
        <v>3020100000000</v>
      </c>
      <c r="H853" s="125"/>
      <c r="I853" s="123" t="s">
        <v>5151</v>
      </c>
      <c r="K853" s="30">
        <v>-9616882.1999999993</v>
      </c>
      <c r="L853" s="121" t="s">
        <v>143</v>
      </c>
      <c r="N853" s="30">
        <v>4753837.99</v>
      </c>
      <c r="P853" s="30">
        <v>18295.41</v>
      </c>
      <c r="Q853" s="30">
        <v>-14352424.779999999</v>
      </c>
      <c r="R853" s="121" t="s">
        <v>143</v>
      </c>
      <c r="U853" s="48">
        <f t="shared" si="13"/>
        <v>14352424.779999999</v>
      </c>
    </row>
    <row r="854" spans="2:21">
      <c r="B854" s="121" t="s">
        <v>5157</v>
      </c>
      <c r="C854" s="122">
        <v>727</v>
      </c>
      <c r="D854" s="105"/>
      <c r="E854" s="103"/>
      <c r="F854" s="123" t="s">
        <v>204</v>
      </c>
      <c r="G854" s="124">
        <v>3020200000000</v>
      </c>
      <c r="H854" s="125"/>
      <c r="I854" s="123" t="s">
        <v>5152</v>
      </c>
      <c r="K854" s="30">
        <v>-678494.71</v>
      </c>
      <c r="L854" s="121" t="s">
        <v>143</v>
      </c>
      <c r="N854" s="30">
        <v>678144.49</v>
      </c>
      <c r="P854" s="30">
        <v>0</v>
      </c>
      <c r="Q854" s="30">
        <v>-1356639.2</v>
      </c>
      <c r="R854" s="121" t="s">
        <v>143</v>
      </c>
      <c r="U854" s="48">
        <f t="shared" si="13"/>
        <v>1356639.2</v>
      </c>
    </row>
    <row r="855" spans="2:21">
      <c r="B855" s="121" t="s">
        <v>5157</v>
      </c>
      <c r="C855" s="122">
        <v>1818</v>
      </c>
      <c r="D855" s="105"/>
      <c r="E855" s="103"/>
      <c r="F855" s="123" t="s">
        <v>205</v>
      </c>
      <c r="G855" s="124">
        <v>3010101000000</v>
      </c>
      <c r="H855" s="125"/>
      <c r="I855" s="123" t="s">
        <v>5160</v>
      </c>
      <c r="K855" s="30">
        <v>2477409.5299999998</v>
      </c>
      <c r="L855" s="121" t="s">
        <v>22</v>
      </c>
      <c r="N855" s="30">
        <v>0</v>
      </c>
      <c r="P855" s="30">
        <v>1265748.3400000001</v>
      </c>
      <c r="Q855" s="30">
        <v>3743157.87</v>
      </c>
      <c r="R855" s="121" t="s">
        <v>22</v>
      </c>
      <c r="U855" s="48">
        <f t="shared" si="13"/>
        <v>3743157.87</v>
      </c>
    </row>
    <row r="856" spans="2:21">
      <c r="B856" s="121" t="s">
        <v>5157</v>
      </c>
      <c r="C856" s="122">
        <v>1818</v>
      </c>
      <c r="D856" s="105"/>
      <c r="E856" s="103"/>
      <c r="F856" s="123" t="s">
        <v>205</v>
      </c>
      <c r="G856" s="124">
        <v>3010103000000</v>
      </c>
      <c r="H856" s="125"/>
      <c r="I856" s="123" t="s">
        <v>5161</v>
      </c>
      <c r="K856" s="30">
        <v>2529811.4300000002</v>
      </c>
      <c r="L856" s="121" t="s">
        <v>22</v>
      </c>
      <c r="N856" s="30">
        <v>0</v>
      </c>
      <c r="P856" s="30">
        <v>1421798.74</v>
      </c>
      <c r="Q856" s="30">
        <v>3951610.17</v>
      </c>
      <c r="R856" s="121" t="s">
        <v>22</v>
      </c>
      <c r="U856" s="48">
        <f t="shared" si="13"/>
        <v>3951610.17</v>
      </c>
    </row>
    <row r="857" spans="2:21">
      <c r="B857" s="121" t="s">
        <v>5157</v>
      </c>
      <c r="C857" s="122">
        <v>1818</v>
      </c>
      <c r="D857" s="105"/>
      <c r="E857" s="103"/>
      <c r="F857" s="123" t="s">
        <v>205</v>
      </c>
      <c r="G857" s="124">
        <v>3010104000000</v>
      </c>
      <c r="H857" s="125"/>
      <c r="I857" s="123" t="s">
        <v>5162</v>
      </c>
      <c r="K857" s="30">
        <v>67988.83</v>
      </c>
      <c r="L857" s="121" t="s">
        <v>22</v>
      </c>
      <c r="N857" s="30">
        <v>0</v>
      </c>
      <c r="P857" s="30">
        <v>32799.35</v>
      </c>
      <c r="Q857" s="30">
        <v>100788.18</v>
      </c>
      <c r="R857" s="121" t="s">
        <v>22</v>
      </c>
      <c r="U857" s="48">
        <f t="shared" si="13"/>
        <v>100788.18</v>
      </c>
    </row>
    <row r="858" spans="2:21">
      <c r="B858" s="121" t="s">
        <v>5157</v>
      </c>
      <c r="C858" s="122">
        <v>1818</v>
      </c>
      <c r="D858" s="105"/>
      <c r="E858" s="103"/>
      <c r="F858" s="123" t="s">
        <v>205</v>
      </c>
      <c r="G858" s="124">
        <v>3010105000000</v>
      </c>
      <c r="H858" s="125"/>
      <c r="I858" s="123" t="s">
        <v>5163</v>
      </c>
      <c r="K858" s="30">
        <v>0</v>
      </c>
      <c r="L858" s="121" t="s">
        <v>22</v>
      </c>
      <c r="N858" s="30">
        <v>0</v>
      </c>
      <c r="P858" s="30">
        <v>13000</v>
      </c>
      <c r="Q858" s="30">
        <v>13000</v>
      </c>
      <c r="R858" s="121" t="s">
        <v>22</v>
      </c>
      <c r="U858" s="48">
        <f t="shared" si="13"/>
        <v>13000</v>
      </c>
    </row>
    <row r="859" spans="2:21">
      <c r="B859" s="121" t="s">
        <v>5157</v>
      </c>
      <c r="C859" s="122">
        <v>1818</v>
      </c>
      <c r="D859" s="105"/>
      <c r="E859" s="103"/>
      <c r="F859" s="123" t="s">
        <v>205</v>
      </c>
      <c r="G859" s="124">
        <v>3020100000000</v>
      </c>
      <c r="H859" s="125"/>
      <c r="I859" s="123" t="s">
        <v>5151</v>
      </c>
      <c r="K859" s="30">
        <v>-9825441.9399999995</v>
      </c>
      <c r="L859" s="121" t="s">
        <v>143</v>
      </c>
      <c r="N859" s="30">
        <v>4842350</v>
      </c>
      <c r="P859" s="30">
        <v>0</v>
      </c>
      <c r="Q859" s="30">
        <v>-14667791.939999999</v>
      </c>
      <c r="R859" s="121" t="s">
        <v>143</v>
      </c>
      <c r="U859" s="48">
        <f t="shared" si="13"/>
        <v>14667791.939999999</v>
      </c>
    </row>
    <row r="860" spans="2:21">
      <c r="B860" s="121" t="s">
        <v>5157</v>
      </c>
      <c r="C860" s="122">
        <v>1818</v>
      </c>
      <c r="D860" s="105"/>
      <c r="E860" s="103"/>
      <c r="F860" s="123" t="s">
        <v>205</v>
      </c>
      <c r="G860" s="124">
        <v>3020200000000</v>
      </c>
      <c r="H860" s="125"/>
      <c r="I860" s="123" t="s">
        <v>5152</v>
      </c>
      <c r="K860" s="30">
        <v>0</v>
      </c>
      <c r="L860" s="121" t="s">
        <v>143</v>
      </c>
      <c r="N860" s="30">
        <v>401288.15</v>
      </c>
      <c r="P860" s="30">
        <v>0</v>
      </c>
      <c r="Q860" s="30">
        <v>-401288.15</v>
      </c>
      <c r="R860" s="121" t="s">
        <v>143</v>
      </c>
      <c r="U860" s="48">
        <f t="shared" si="13"/>
        <v>401288.15</v>
      </c>
    </row>
    <row r="861" spans="2:21">
      <c r="B861" s="121" t="s">
        <v>5157</v>
      </c>
      <c r="C861" s="122">
        <v>1781</v>
      </c>
      <c r="D861" s="105"/>
      <c r="E861" s="103"/>
      <c r="F861" s="123" t="s">
        <v>206</v>
      </c>
      <c r="G861" s="124">
        <v>3010101000000</v>
      </c>
      <c r="H861" s="125"/>
      <c r="I861" s="123" t="s">
        <v>5160</v>
      </c>
      <c r="K861" s="30">
        <v>256885693.78999999</v>
      </c>
      <c r="L861" s="121" t="s">
        <v>22</v>
      </c>
      <c r="N861" s="30">
        <v>70107.350000000006</v>
      </c>
      <c r="P861" s="30">
        <v>127548462.58</v>
      </c>
      <c r="Q861" s="30">
        <v>384364049.01999998</v>
      </c>
      <c r="R861" s="121" t="s">
        <v>22</v>
      </c>
      <c r="U861" s="48">
        <f t="shared" si="13"/>
        <v>384364049.01999998</v>
      </c>
    </row>
    <row r="862" spans="2:21">
      <c r="B862" s="121" t="s">
        <v>5157</v>
      </c>
      <c r="C862" s="122">
        <v>1781</v>
      </c>
      <c r="D862" s="105"/>
      <c r="E862" s="103"/>
      <c r="F862" s="123" t="s">
        <v>206</v>
      </c>
      <c r="G862" s="124">
        <v>3010103000000</v>
      </c>
      <c r="H862" s="125"/>
      <c r="I862" s="123" t="s">
        <v>5161</v>
      </c>
      <c r="K862" s="30">
        <v>348861162.80000001</v>
      </c>
      <c r="L862" s="121" t="s">
        <v>22</v>
      </c>
      <c r="N862" s="30">
        <v>221796.52</v>
      </c>
      <c r="P862" s="30">
        <v>174609869.62</v>
      </c>
      <c r="Q862" s="30">
        <v>523249235.89999998</v>
      </c>
      <c r="R862" s="121" t="s">
        <v>22</v>
      </c>
      <c r="U862" s="48">
        <f t="shared" si="13"/>
        <v>523249235.89999998</v>
      </c>
    </row>
    <row r="863" spans="2:21">
      <c r="B863" s="121" t="s">
        <v>5157</v>
      </c>
      <c r="C863" s="122">
        <v>1781</v>
      </c>
      <c r="D863" s="105"/>
      <c r="E863" s="103"/>
      <c r="F863" s="123" t="s">
        <v>206</v>
      </c>
      <c r="G863" s="124">
        <v>3010104000000</v>
      </c>
      <c r="H863" s="125"/>
      <c r="I863" s="123" t="s">
        <v>5162</v>
      </c>
      <c r="K863" s="30">
        <v>11315472.9</v>
      </c>
      <c r="L863" s="121" t="s">
        <v>22</v>
      </c>
      <c r="N863" s="30">
        <v>12221399.470000001</v>
      </c>
      <c r="P863" s="30">
        <v>17825148.07</v>
      </c>
      <c r="Q863" s="30">
        <v>16919221.5</v>
      </c>
      <c r="R863" s="121" t="s">
        <v>22</v>
      </c>
      <c r="U863" s="48">
        <f t="shared" si="13"/>
        <v>16919221.5</v>
      </c>
    </row>
    <row r="864" spans="2:21">
      <c r="B864" s="121" t="s">
        <v>5157</v>
      </c>
      <c r="C864" s="122">
        <v>1781</v>
      </c>
      <c r="D864" s="105"/>
      <c r="E864" s="103"/>
      <c r="F864" s="123" t="s">
        <v>206</v>
      </c>
      <c r="G864" s="124">
        <v>3020100000000</v>
      </c>
      <c r="H864" s="125"/>
      <c r="I864" s="123" t="s">
        <v>5151</v>
      </c>
      <c r="K864" s="30">
        <v>-2698312923.9499998</v>
      </c>
      <c r="L864" s="121" t="s">
        <v>143</v>
      </c>
      <c r="N864" s="30">
        <v>1348283208.05</v>
      </c>
      <c r="P864" s="30">
        <v>280554.56</v>
      </c>
      <c r="Q864" s="30">
        <v>-4046315577.4400001</v>
      </c>
      <c r="R864" s="121" t="s">
        <v>143</v>
      </c>
      <c r="U864" s="48">
        <f t="shared" si="13"/>
        <v>4046315577.4400001</v>
      </c>
    </row>
    <row r="865" spans="2:21">
      <c r="B865" s="121" t="s">
        <v>5157</v>
      </c>
      <c r="C865" s="122">
        <v>1781</v>
      </c>
      <c r="D865" s="105"/>
      <c r="E865" s="103"/>
      <c r="F865" s="123" t="s">
        <v>206</v>
      </c>
      <c r="G865" s="124">
        <v>3020200000000</v>
      </c>
      <c r="H865" s="125"/>
      <c r="I865" s="123" t="s">
        <v>5152</v>
      </c>
      <c r="K865" s="30">
        <v>-60184381.090000004</v>
      </c>
      <c r="L865" s="121" t="s">
        <v>143</v>
      </c>
      <c r="N865" s="30">
        <v>44687168.060000002</v>
      </c>
      <c r="P865" s="30">
        <v>1742800</v>
      </c>
      <c r="Q865" s="30">
        <v>-103128749.15000001</v>
      </c>
      <c r="R865" s="121" t="s">
        <v>143</v>
      </c>
      <c r="U865" s="48">
        <f t="shared" si="13"/>
        <v>103128749.15000001</v>
      </c>
    </row>
    <row r="866" spans="2:21">
      <c r="B866" s="121" t="s">
        <v>5157</v>
      </c>
      <c r="C866" s="122">
        <v>1794</v>
      </c>
      <c r="D866" s="105"/>
      <c r="E866" s="103"/>
      <c r="F866" s="123" t="s">
        <v>2320</v>
      </c>
      <c r="G866" s="124">
        <v>3020100000000</v>
      </c>
      <c r="H866" s="125"/>
      <c r="I866" s="123" t="s">
        <v>5151</v>
      </c>
      <c r="K866" s="30">
        <v>0</v>
      </c>
      <c r="L866" s="121" t="s">
        <v>143</v>
      </c>
      <c r="N866" s="30">
        <v>0</v>
      </c>
      <c r="P866" s="30">
        <v>0</v>
      </c>
      <c r="Q866" s="30">
        <v>0</v>
      </c>
      <c r="R866" s="121" t="s">
        <v>143</v>
      </c>
      <c r="U866" s="48">
        <f t="shared" si="13"/>
        <v>0</v>
      </c>
    </row>
    <row r="867" spans="2:21">
      <c r="B867" s="121" t="s">
        <v>5157</v>
      </c>
      <c r="C867" s="122">
        <v>731</v>
      </c>
      <c r="D867" s="105"/>
      <c r="E867" s="103"/>
      <c r="F867" s="123" t="s">
        <v>207</v>
      </c>
      <c r="G867" s="124">
        <v>3010101000000</v>
      </c>
      <c r="H867" s="125"/>
      <c r="I867" s="123" t="s">
        <v>5160</v>
      </c>
      <c r="K867" s="30">
        <v>12264907.6</v>
      </c>
      <c r="L867" s="121" t="s">
        <v>22</v>
      </c>
      <c r="N867" s="30">
        <v>0</v>
      </c>
      <c r="P867" s="30">
        <v>6160081.1299999999</v>
      </c>
      <c r="Q867" s="30">
        <v>18424988.73</v>
      </c>
      <c r="R867" s="121" t="s">
        <v>22</v>
      </c>
      <c r="U867" s="48">
        <f t="shared" si="13"/>
        <v>18424988.73</v>
      </c>
    </row>
    <row r="868" spans="2:21">
      <c r="B868" s="121" t="s">
        <v>5157</v>
      </c>
      <c r="C868" s="122">
        <v>731</v>
      </c>
      <c r="D868" s="105"/>
      <c r="E868" s="103"/>
      <c r="F868" s="123" t="s">
        <v>207</v>
      </c>
      <c r="G868" s="124">
        <v>3010103000000</v>
      </c>
      <c r="H868" s="125"/>
      <c r="I868" s="123" t="s">
        <v>5161</v>
      </c>
      <c r="K868" s="30">
        <v>8134077.2999999998</v>
      </c>
      <c r="L868" s="121" t="s">
        <v>22</v>
      </c>
      <c r="N868" s="30">
        <v>0</v>
      </c>
      <c r="P868" s="30">
        <v>4160129.58</v>
      </c>
      <c r="Q868" s="30">
        <v>12294206.880000001</v>
      </c>
      <c r="R868" s="121" t="s">
        <v>22</v>
      </c>
      <c r="U868" s="48">
        <f t="shared" si="13"/>
        <v>12294206.880000001</v>
      </c>
    </row>
    <row r="869" spans="2:21">
      <c r="B869" s="121" t="s">
        <v>5157</v>
      </c>
      <c r="C869" s="122">
        <v>731</v>
      </c>
      <c r="D869" s="105"/>
      <c r="E869" s="103"/>
      <c r="F869" s="123" t="s">
        <v>207</v>
      </c>
      <c r="G869" s="124">
        <v>3010104000000</v>
      </c>
      <c r="H869" s="125"/>
      <c r="I869" s="123" t="s">
        <v>5162</v>
      </c>
      <c r="K869" s="30">
        <v>701293.6</v>
      </c>
      <c r="L869" s="121" t="s">
        <v>22</v>
      </c>
      <c r="N869" s="30">
        <v>0</v>
      </c>
      <c r="P869" s="30">
        <v>363166.81</v>
      </c>
      <c r="Q869" s="30">
        <v>1064460.4099999999</v>
      </c>
      <c r="R869" s="121" t="s">
        <v>22</v>
      </c>
      <c r="U869" s="48">
        <f t="shared" si="13"/>
        <v>1064460.4099999999</v>
      </c>
    </row>
    <row r="870" spans="2:21">
      <c r="B870" s="121" t="s">
        <v>5157</v>
      </c>
      <c r="C870" s="122">
        <v>731</v>
      </c>
      <c r="D870" s="105"/>
      <c r="E870" s="103"/>
      <c r="F870" s="123" t="s">
        <v>207</v>
      </c>
      <c r="G870" s="124">
        <v>3010105000000</v>
      </c>
      <c r="H870" s="125"/>
      <c r="I870" s="123" t="s">
        <v>5163</v>
      </c>
      <c r="K870" s="30">
        <v>29814.37</v>
      </c>
      <c r="L870" s="121" t="s">
        <v>22</v>
      </c>
      <c r="N870" s="30">
        <v>0</v>
      </c>
      <c r="P870" s="30">
        <v>21500</v>
      </c>
      <c r="Q870" s="30">
        <v>51314.37</v>
      </c>
      <c r="R870" s="121" t="s">
        <v>22</v>
      </c>
      <c r="U870" s="48">
        <f t="shared" si="13"/>
        <v>51314.37</v>
      </c>
    </row>
    <row r="871" spans="2:21">
      <c r="B871" s="121" t="s">
        <v>5157</v>
      </c>
      <c r="C871" s="122">
        <v>731</v>
      </c>
      <c r="D871" s="105"/>
      <c r="E871" s="103"/>
      <c r="F871" s="123" t="s">
        <v>207</v>
      </c>
      <c r="G871" s="124">
        <v>3020100000000</v>
      </c>
      <c r="H871" s="125"/>
      <c r="I871" s="123" t="s">
        <v>5151</v>
      </c>
      <c r="K871" s="30">
        <v>-19011097.789999999</v>
      </c>
      <c r="L871" s="121" t="s">
        <v>143</v>
      </c>
      <c r="N871" s="30">
        <v>8764431.9700000007</v>
      </c>
      <c r="P871" s="30">
        <v>0</v>
      </c>
      <c r="Q871" s="30">
        <v>-27775529.760000002</v>
      </c>
      <c r="R871" s="121" t="s">
        <v>143</v>
      </c>
      <c r="U871" s="48">
        <f t="shared" si="13"/>
        <v>27775529.760000002</v>
      </c>
    </row>
    <row r="872" spans="2:21">
      <c r="B872" s="121" t="s">
        <v>5157</v>
      </c>
      <c r="C872" s="122">
        <v>731</v>
      </c>
      <c r="D872" s="105"/>
      <c r="E872" s="103"/>
      <c r="F872" s="123" t="s">
        <v>207</v>
      </c>
      <c r="G872" s="124">
        <v>3020200000000</v>
      </c>
      <c r="H872" s="125"/>
      <c r="I872" s="123" t="s">
        <v>5152</v>
      </c>
      <c r="K872" s="30">
        <v>-2261113.75</v>
      </c>
      <c r="L872" s="121" t="s">
        <v>143</v>
      </c>
      <c r="N872" s="30">
        <v>1164091.67</v>
      </c>
      <c r="P872" s="30">
        <v>0</v>
      </c>
      <c r="Q872" s="30">
        <v>-3425205.42</v>
      </c>
      <c r="R872" s="121" t="s">
        <v>143</v>
      </c>
      <c r="U872" s="48">
        <f t="shared" si="13"/>
        <v>3425205.42</v>
      </c>
    </row>
    <row r="873" spans="2:21">
      <c r="B873" s="121" t="s">
        <v>5157</v>
      </c>
      <c r="C873" s="122">
        <v>744</v>
      </c>
      <c r="D873" s="105"/>
      <c r="E873" s="103"/>
      <c r="F873" s="123" t="s">
        <v>208</v>
      </c>
      <c r="G873" s="124">
        <v>3010101000000</v>
      </c>
      <c r="H873" s="125"/>
      <c r="I873" s="123" t="s">
        <v>5160</v>
      </c>
      <c r="K873" s="30">
        <v>4089079.16</v>
      </c>
      <c r="L873" s="121" t="s">
        <v>22</v>
      </c>
      <c r="N873" s="30">
        <v>0</v>
      </c>
      <c r="P873" s="30">
        <v>2016865.58</v>
      </c>
      <c r="Q873" s="30">
        <v>6105944.7400000002</v>
      </c>
      <c r="R873" s="121" t="s">
        <v>22</v>
      </c>
      <c r="U873" s="48">
        <f t="shared" si="13"/>
        <v>6105944.7400000002</v>
      </c>
    </row>
    <row r="874" spans="2:21">
      <c r="B874" s="121" t="s">
        <v>5157</v>
      </c>
      <c r="C874" s="122">
        <v>744</v>
      </c>
      <c r="D874" s="105"/>
      <c r="E874" s="103"/>
      <c r="F874" s="123" t="s">
        <v>208</v>
      </c>
      <c r="G874" s="124">
        <v>3010104000000</v>
      </c>
      <c r="H874" s="125"/>
      <c r="I874" s="123" t="s">
        <v>5162</v>
      </c>
      <c r="K874" s="30">
        <v>1842.18</v>
      </c>
      <c r="L874" s="121" t="s">
        <v>22</v>
      </c>
      <c r="N874" s="30">
        <v>0</v>
      </c>
      <c r="P874" s="30">
        <v>0</v>
      </c>
      <c r="Q874" s="30">
        <v>1842.18</v>
      </c>
      <c r="R874" s="121" t="s">
        <v>22</v>
      </c>
      <c r="U874" s="48">
        <f t="shared" si="13"/>
        <v>1842.18</v>
      </c>
    </row>
    <row r="875" spans="2:21">
      <c r="B875" s="121" t="s">
        <v>5157</v>
      </c>
      <c r="C875" s="122">
        <v>744</v>
      </c>
      <c r="D875" s="105"/>
      <c r="E875" s="103"/>
      <c r="F875" s="123" t="s">
        <v>208</v>
      </c>
      <c r="G875" s="124">
        <v>3020100000000</v>
      </c>
      <c r="H875" s="125"/>
      <c r="I875" s="123" t="s">
        <v>5151</v>
      </c>
      <c r="K875" s="30">
        <v>-9400379.8699999992</v>
      </c>
      <c r="L875" s="121" t="s">
        <v>143</v>
      </c>
      <c r="N875" s="30">
        <v>4705413.08</v>
      </c>
      <c r="P875" s="30">
        <v>0</v>
      </c>
      <c r="Q875" s="30">
        <v>-14105792.949999999</v>
      </c>
      <c r="R875" s="121" t="s">
        <v>143</v>
      </c>
      <c r="U875" s="48">
        <f t="shared" si="13"/>
        <v>14105792.949999999</v>
      </c>
    </row>
    <row r="876" spans="2:21">
      <c r="B876" s="121" t="s">
        <v>5157</v>
      </c>
      <c r="C876" s="122">
        <v>744</v>
      </c>
      <c r="D876" s="105"/>
      <c r="E876" s="103"/>
      <c r="F876" s="123" t="s">
        <v>208</v>
      </c>
      <c r="G876" s="124">
        <v>3020200000000</v>
      </c>
      <c r="H876" s="125"/>
      <c r="I876" s="123" t="s">
        <v>5152</v>
      </c>
      <c r="K876" s="30">
        <v>-1150181.97</v>
      </c>
      <c r="L876" s="121" t="s">
        <v>143</v>
      </c>
      <c r="N876" s="30">
        <v>448163.47</v>
      </c>
      <c r="P876" s="30">
        <v>0</v>
      </c>
      <c r="Q876" s="30">
        <v>-1598345.44</v>
      </c>
      <c r="R876" s="121" t="s">
        <v>143</v>
      </c>
      <c r="U876" s="48">
        <f t="shared" si="13"/>
        <v>1598345.44</v>
      </c>
    </row>
    <row r="877" spans="2:21">
      <c r="B877" s="121" t="s">
        <v>5157</v>
      </c>
      <c r="C877" s="122">
        <v>1804</v>
      </c>
      <c r="D877" s="105"/>
      <c r="E877" s="103"/>
      <c r="F877" s="123" t="s">
        <v>209</v>
      </c>
      <c r="G877" s="124">
        <v>3010101000000</v>
      </c>
      <c r="H877" s="125"/>
      <c r="I877" s="123" t="s">
        <v>5160</v>
      </c>
      <c r="K877" s="30">
        <v>637600.93000000005</v>
      </c>
      <c r="L877" s="121" t="s">
        <v>22</v>
      </c>
      <c r="N877" s="30">
        <v>0</v>
      </c>
      <c r="P877" s="30">
        <v>618289.87</v>
      </c>
      <c r="Q877" s="30">
        <v>1255890.8</v>
      </c>
      <c r="R877" s="121" t="s">
        <v>22</v>
      </c>
      <c r="U877" s="48">
        <f t="shared" si="13"/>
        <v>1255890.8</v>
      </c>
    </row>
    <row r="878" spans="2:21">
      <c r="B878" s="121" t="s">
        <v>5157</v>
      </c>
      <c r="C878" s="122">
        <v>1804</v>
      </c>
      <c r="D878" s="105"/>
      <c r="E878" s="103"/>
      <c r="F878" s="123" t="s">
        <v>209</v>
      </c>
      <c r="G878" s="124">
        <v>3020100000000</v>
      </c>
      <c r="H878" s="125"/>
      <c r="I878" s="123" t="s">
        <v>5151</v>
      </c>
      <c r="K878" s="30">
        <v>-14686515.630000001</v>
      </c>
      <c r="L878" s="121" t="s">
        <v>143</v>
      </c>
      <c r="N878" s="30">
        <v>7375744.1100000003</v>
      </c>
      <c r="P878" s="30">
        <v>0</v>
      </c>
      <c r="Q878" s="30">
        <v>-22062259.739999998</v>
      </c>
      <c r="R878" s="121" t="s">
        <v>143</v>
      </c>
      <c r="U878" s="48">
        <f t="shared" si="13"/>
        <v>22062259.739999998</v>
      </c>
    </row>
    <row r="879" spans="2:21">
      <c r="B879" s="121" t="s">
        <v>5157</v>
      </c>
      <c r="C879" s="122">
        <v>1804</v>
      </c>
      <c r="D879" s="105"/>
      <c r="E879" s="103"/>
      <c r="F879" s="123" t="s">
        <v>209</v>
      </c>
      <c r="G879" s="124">
        <v>3020200000000</v>
      </c>
      <c r="H879" s="125"/>
      <c r="I879" s="123" t="s">
        <v>5152</v>
      </c>
      <c r="K879" s="30">
        <v>-177512.39</v>
      </c>
      <c r="L879" s="121" t="s">
        <v>143</v>
      </c>
      <c r="N879" s="30">
        <v>113552.64</v>
      </c>
      <c r="P879" s="30">
        <v>0</v>
      </c>
      <c r="Q879" s="30">
        <v>-291065.03000000003</v>
      </c>
      <c r="R879" s="121" t="s">
        <v>143</v>
      </c>
      <c r="U879" s="48">
        <f t="shared" si="13"/>
        <v>291065.03000000003</v>
      </c>
    </row>
    <row r="880" spans="2:21">
      <c r="B880" s="121" t="s">
        <v>5157</v>
      </c>
      <c r="C880" s="122">
        <v>3558</v>
      </c>
      <c r="D880" s="105"/>
      <c r="E880" s="103"/>
      <c r="F880" s="123" t="s">
        <v>210</v>
      </c>
      <c r="G880" s="124">
        <v>3010101000000</v>
      </c>
      <c r="H880" s="125"/>
      <c r="I880" s="123" t="s">
        <v>5160</v>
      </c>
      <c r="K880" s="30">
        <v>1113053.25</v>
      </c>
      <c r="L880" s="121" t="s">
        <v>22</v>
      </c>
      <c r="N880" s="30">
        <v>0</v>
      </c>
      <c r="P880" s="30">
        <v>552831.61</v>
      </c>
      <c r="Q880" s="30">
        <v>1665884.86</v>
      </c>
      <c r="R880" s="121" t="s">
        <v>22</v>
      </c>
      <c r="U880" s="48">
        <f t="shared" si="13"/>
        <v>1665884.86</v>
      </c>
    </row>
    <row r="881" spans="2:21">
      <c r="B881" s="121" t="s">
        <v>5157</v>
      </c>
      <c r="C881" s="122">
        <v>3558</v>
      </c>
      <c r="D881" s="105"/>
      <c r="E881" s="103"/>
      <c r="F881" s="123" t="s">
        <v>210</v>
      </c>
      <c r="G881" s="124">
        <v>3010103000000</v>
      </c>
      <c r="H881" s="125"/>
      <c r="I881" s="123" t="s">
        <v>5161</v>
      </c>
      <c r="K881" s="30">
        <v>1139540.53</v>
      </c>
      <c r="L881" s="121" t="s">
        <v>22</v>
      </c>
      <c r="N881" s="30">
        <v>0</v>
      </c>
      <c r="P881" s="30">
        <v>565378.17000000004</v>
      </c>
      <c r="Q881" s="30">
        <v>1704918.7</v>
      </c>
      <c r="R881" s="121" t="s">
        <v>22</v>
      </c>
      <c r="U881" s="48">
        <f t="shared" si="13"/>
        <v>1704918.7</v>
      </c>
    </row>
    <row r="882" spans="2:21">
      <c r="B882" s="121" t="s">
        <v>5157</v>
      </c>
      <c r="C882" s="122">
        <v>3558</v>
      </c>
      <c r="D882" s="105"/>
      <c r="E882" s="103"/>
      <c r="F882" s="123" t="s">
        <v>210</v>
      </c>
      <c r="G882" s="124">
        <v>3010104000000</v>
      </c>
      <c r="H882" s="125"/>
      <c r="I882" s="123" t="s">
        <v>5162</v>
      </c>
      <c r="K882" s="30">
        <v>5622.48</v>
      </c>
      <c r="L882" s="121" t="s">
        <v>22</v>
      </c>
      <c r="N882" s="30">
        <v>0</v>
      </c>
      <c r="P882" s="30">
        <v>2724.01</v>
      </c>
      <c r="Q882" s="30">
        <v>8346.49</v>
      </c>
      <c r="R882" s="121" t="s">
        <v>22</v>
      </c>
      <c r="U882" s="48">
        <f t="shared" si="13"/>
        <v>8346.49</v>
      </c>
    </row>
    <row r="883" spans="2:21">
      <c r="B883" s="121" t="s">
        <v>5157</v>
      </c>
      <c r="C883" s="122">
        <v>3558</v>
      </c>
      <c r="D883" s="105"/>
      <c r="E883" s="103"/>
      <c r="F883" s="123" t="s">
        <v>210</v>
      </c>
      <c r="G883" s="124">
        <v>3010105000000</v>
      </c>
      <c r="H883" s="125"/>
      <c r="I883" s="123" t="s">
        <v>5163</v>
      </c>
      <c r="K883" s="30">
        <v>552.46</v>
      </c>
      <c r="L883" s="121" t="s">
        <v>22</v>
      </c>
      <c r="N883" s="30">
        <v>0</v>
      </c>
      <c r="P883" s="30">
        <v>279.56</v>
      </c>
      <c r="Q883" s="30">
        <v>832.02</v>
      </c>
      <c r="R883" s="121" t="s">
        <v>22</v>
      </c>
      <c r="U883" s="48">
        <f t="shared" si="13"/>
        <v>832.02</v>
      </c>
    </row>
    <row r="884" spans="2:21">
      <c r="B884" s="121" t="s">
        <v>5157</v>
      </c>
      <c r="C884" s="122">
        <v>3558</v>
      </c>
      <c r="D884" s="105"/>
      <c r="E884" s="103"/>
      <c r="F884" s="123" t="s">
        <v>210</v>
      </c>
      <c r="G884" s="124">
        <v>3020100000000</v>
      </c>
      <c r="H884" s="125"/>
      <c r="I884" s="123" t="s">
        <v>5151</v>
      </c>
      <c r="K884" s="30">
        <v>-2042309.98</v>
      </c>
      <c r="L884" s="121" t="s">
        <v>143</v>
      </c>
      <c r="N884" s="30">
        <v>1021112.19</v>
      </c>
      <c r="P884" s="30">
        <v>0</v>
      </c>
      <c r="Q884" s="30">
        <v>-3063422.17</v>
      </c>
      <c r="R884" s="121" t="s">
        <v>143</v>
      </c>
      <c r="U884" s="48">
        <f t="shared" si="13"/>
        <v>3063422.17</v>
      </c>
    </row>
    <row r="885" spans="2:21">
      <c r="B885" s="121" t="s">
        <v>5157</v>
      </c>
      <c r="C885" s="122">
        <v>2172</v>
      </c>
      <c r="D885" s="105"/>
      <c r="E885" s="103"/>
      <c r="F885" s="123" t="s">
        <v>211</v>
      </c>
      <c r="G885" s="124">
        <v>3010101000000</v>
      </c>
      <c r="H885" s="125"/>
      <c r="I885" s="123" t="s">
        <v>5160</v>
      </c>
      <c r="K885" s="30">
        <v>1396564.57</v>
      </c>
      <c r="L885" s="121" t="s">
        <v>22</v>
      </c>
      <c r="N885" s="30">
        <v>0</v>
      </c>
      <c r="P885" s="30">
        <v>4011680.91</v>
      </c>
      <c r="Q885" s="30">
        <v>5408245.4800000004</v>
      </c>
      <c r="R885" s="121" t="s">
        <v>22</v>
      </c>
      <c r="U885" s="48">
        <f t="shared" si="13"/>
        <v>5408245.4800000004</v>
      </c>
    </row>
    <row r="886" spans="2:21">
      <c r="B886" s="121" t="s">
        <v>5157</v>
      </c>
      <c r="C886" s="122">
        <v>2172</v>
      </c>
      <c r="D886" s="105"/>
      <c r="E886" s="103"/>
      <c r="F886" s="123" t="s">
        <v>211</v>
      </c>
      <c r="G886" s="124">
        <v>3010103000000</v>
      </c>
      <c r="H886" s="125"/>
      <c r="I886" s="123" t="s">
        <v>5161</v>
      </c>
      <c r="K886" s="30">
        <v>1284619.82</v>
      </c>
      <c r="L886" s="121" t="s">
        <v>22</v>
      </c>
      <c r="N886" s="30">
        <v>0</v>
      </c>
      <c r="P886" s="30">
        <v>4519254.58</v>
      </c>
      <c r="Q886" s="30">
        <v>5803874.4000000004</v>
      </c>
      <c r="R886" s="121" t="s">
        <v>22</v>
      </c>
      <c r="U886" s="48">
        <f t="shared" si="13"/>
        <v>5803874.4000000004</v>
      </c>
    </row>
    <row r="887" spans="2:21">
      <c r="B887" s="121" t="s">
        <v>5157</v>
      </c>
      <c r="C887" s="122">
        <v>2172</v>
      </c>
      <c r="D887" s="105"/>
      <c r="E887" s="103"/>
      <c r="F887" s="123" t="s">
        <v>211</v>
      </c>
      <c r="G887" s="124">
        <v>3010104000000</v>
      </c>
      <c r="H887" s="125"/>
      <c r="I887" s="123" t="s">
        <v>5162</v>
      </c>
      <c r="K887" s="30">
        <v>162686.94</v>
      </c>
      <c r="L887" s="121" t="s">
        <v>22</v>
      </c>
      <c r="N887" s="30">
        <v>0</v>
      </c>
      <c r="P887" s="30">
        <v>88212.5</v>
      </c>
      <c r="Q887" s="30">
        <v>250899.44</v>
      </c>
      <c r="R887" s="121" t="s">
        <v>22</v>
      </c>
      <c r="U887" s="48">
        <f t="shared" si="13"/>
        <v>250899.44</v>
      </c>
    </row>
    <row r="888" spans="2:21">
      <c r="B888" s="121" t="s">
        <v>5157</v>
      </c>
      <c r="C888" s="122">
        <v>2172</v>
      </c>
      <c r="D888" s="105"/>
      <c r="E888" s="103"/>
      <c r="F888" s="123" t="s">
        <v>211</v>
      </c>
      <c r="G888" s="124">
        <v>3010105000000</v>
      </c>
      <c r="H888" s="125"/>
      <c r="I888" s="123" t="s">
        <v>5163</v>
      </c>
      <c r="K888" s="30">
        <v>562.02</v>
      </c>
      <c r="L888" s="121" t="s">
        <v>22</v>
      </c>
      <c r="N888" s="30">
        <v>0</v>
      </c>
      <c r="P888" s="30">
        <v>0</v>
      </c>
      <c r="Q888" s="30">
        <v>562.02</v>
      </c>
      <c r="R888" s="121" t="s">
        <v>22</v>
      </c>
      <c r="U888" s="48">
        <f t="shared" si="13"/>
        <v>562.02</v>
      </c>
    </row>
    <row r="889" spans="2:21">
      <c r="B889" s="121" t="s">
        <v>5157</v>
      </c>
      <c r="C889" s="122">
        <v>2172</v>
      </c>
      <c r="D889" s="105"/>
      <c r="E889" s="103"/>
      <c r="F889" s="123" t="s">
        <v>211</v>
      </c>
      <c r="G889" s="124">
        <v>3020100000000</v>
      </c>
      <c r="H889" s="125"/>
      <c r="I889" s="123" t="s">
        <v>5151</v>
      </c>
      <c r="K889" s="30">
        <v>-4848507.08</v>
      </c>
      <c r="L889" s="121" t="s">
        <v>143</v>
      </c>
      <c r="N889" s="30">
        <v>2933768.38</v>
      </c>
      <c r="P889" s="30">
        <v>0</v>
      </c>
      <c r="Q889" s="30">
        <v>-7782275.46</v>
      </c>
      <c r="R889" s="121" t="s">
        <v>143</v>
      </c>
      <c r="U889" s="48">
        <f t="shared" si="13"/>
        <v>7782275.46</v>
      </c>
    </row>
    <row r="890" spans="2:21">
      <c r="B890" s="121" t="s">
        <v>5157</v>
      </c>
      <c r="C890" s="122">
        <v>1033</v>
      </c>
      <c r="D890" s="105"/>
      <c r="E890" s="103"/>
      <c r="F890" s="123" t="s">
        <v>212</v>
      </c>
      <c r="G890" s="124">
        <v>3010101000000</v>
      </c>
      <c r="H890" s="125"/>
      <c r="I890" s="123" t="s">
        <v>5160</v>
      </c>
      <c r="K890" s="30">
        <v>8152572.2800000003</v>
      </c>
      <c r="L890" s="121" t="s">
        <v>22</v>
      </c>
      <c r="N890" s="30">
        <v>603453.75</v>
      </c>
      <c r="P890" s="30">
        <v>4378229.5999999996</v>
      </c>
      <c r="Q890" s="30">
        <v>11927348.130000001</v>
      </c>
      <c r="R890" s="121" t="s">
        <v>22</v>
      </c>
      <c r="U890" s="48">
        <f t="shared" si="13"/>
        <v>11927348.130000001</v>
      </c>
    </row>
    <row r="891" spans="2:21">
      <c r="B891" s="121" t="s">
        <v>5157</v>
      </c>
      <c r="C891" s="122">
        <v>1033</v>
      </c>
      <c r="D891" s="105"/>
      <c r="E891" s="103"/>
      <c r="F891" s="123" t="s">
        <v>212</v>
      </c>
      <c r="G891" s="124">
        <v>3010103000000</v>
      </c>
      <c r="H891" s="125"/>
      <c r="I891" s="123" t="s">
        <v>5161</v>
      </c>
      <c r="K891" s="30">
        <v>7209280.7400000002</v>
      </c>
      <c r="L891" s="121" t="s">
        <v>22</v>
      </c>
      <c r="N891" s="30">
        <v>945.79</v>
      </c>
      <c r="P891" s="30">
        <v>3630681.45</v>
      </c>
      <c r="Q891" s="30">
        <v>10839016.4</v>
      </c>
      <c r="R891" s="121" t="s">
        <v>22</v>
      </c>
      <c r="U891" s="48">
        <f t="shared" si="13"/>
        <v>10839016.4</v>
      </c>
    </row>
    <row r="892" spans="2:21">
      <c r="B892" s="121" t="s">
        <v>5157</v>
      </c>
      <c r="C892" s="122">
        <v>1033</v>
      </c>
      <c r="D892" s="105"/>
      <c r="E892" s="103"/>
      <c r="F892" s="123" t="s">
        <v>212</v>
      </c>
      <c r="G892" s="124">
        <v>3010104000000</v>
      </c>
      <c r="H892" s="125"/>
      <c r="I892" s="123" t="s">
        <v>5162</v>
      </c>
      <c r="K892" s="30">
        <v>631727.38</v>
      </c>
      <c r="L892" s="121" t="s">
        <v>22</v>
      </c>
      <c r="N892" s="30">
        <v>0</v>
      </c>
      <c r="P892" s="30">
        <v>323806.57</v>
      </c>
      <c r="Q892" s="30">
        <v>955533.95</v>
      </c>
      <c r="R892" s="121" t="s">
        <v>22</v>
      </c>
      <c r="U892" s="48">
        <f t="shared" si="13"/>
        <v>955533.95</v>
      </c>
    </row>
    <row r="893" spans="2:21">
      <c r="B893" s="121" t="s">
        <v>5157</v>
      </c>
      <c r="C893" s="122">
        <v>1033</v>
      </c>
      <c r="D893" s="105"/>
      <c r="E893" s="103"/>
      <c r="F893" s="123" t="s">
        <v>212</v>
      </c>
      <c r="G893" s="124">
        <v>3020100000000</v>
      </c>
      <c r="H893" s="125"/>
      <c r="I893" s="123" t="s">
        <v>5151</v>
      </c>
      <c r="K893" s="30">
        <v>-125301710.04000001</v>
      </c>
      <c r="L893" s="121" t="s">
        <v>143</v>
      </c>
      <c r="N893" s="30">
        <v>64982302.210000001</v>
      </c>
      <c r="P893" s="30">
        <v>106815.66</v>
      </c>
      <c r="Q893" s="30">
        <v>-190177196.59</v>
      </c>
      <c r="R893" s="121" t="s">
        <v>143</v>
      </c>
      <c r="U893" s="48">
        <f t="shared" si="13"/>
        <v>190177196.59</v>
      </c>
    </row>
    <row r="894" spans="2:21">
      <c r="B894" s="121" t="s">
        <v>5157</v>
      </c>
      <c r="C894" s="122">
        <v>1033</v>
      </c>
      <c r="D894" s="105"/>
      <c r="E894" s="103"/>
      <c r="F894" s="123" t="s">
        <v>212</v>
      </c>
      <c r="G894" s="124">
        <v>3020200000000</v>
      </c>
      <c r="H894" s="125"/>
      <c r="I894" s="123" t="s">
        <v>5152</v>
      </c>
      <c r="K894" s="30">
        <v>-1607012.28</v>
      </c>
      <c r="L894" s="121" t="s">
        <v>143</v>
      </c>
      <c r="N894" s="30">
        <v>1326758.6000000001</v>
      </c>
      <c r="P894" s="30">
        <v>0</v>
      </c>
      <c r="Q894" s="30">
        <v>-2933770.88</v>
      </c>
      <c r="R894" s="121" t="s">
        <v>143</v>
      </c>
      <c r="U894" s="48">
        <f t="shared" si="13"/>
        <v>2933770.88</v>
      </c>
    </row>
    <row r="895" spans="2:21">
      <c r="B895" s="121" t="s">
        <v>5157</v>
      </c>
      <c r="C895" s="122">
        <v>4594</v>
      </c>
      <c r="D895" s="105"/>
      <c r="E895" s="103"/>
      <c r="F895" s="123" t="s">
        <v>213</v>
      </c>
      <c r="G895" s="124">
        <v>3010101000000</v>
      </c>
      <c r="H895" s="125"/>
      <c r="I895" s="123" t="s">
        <v>5160</v>
      </c>
      <c r="K895" s="30">
        <v>5154326.96</v>
      </c>
      <c r="L895" s="121" t="s">
        <v>22</v>
      </c>
      <c r="N895" s="30">
        <v>10520</v>
      </c>
      <c r="P895" s="30">
        <v>2894239.11</v>
      </c>
      <c r="Q895" s="30">
        <v>8038046.0700000003</v>
      </c>
      <c r="R895" s="121" t="s">
        <v>22</v>
      </c>
      <c r="U895" s="48">
        <f t="shared" si="13"/>
        <v>8038046.0700000003</v>
      </c>
    </row>
    <row r="896" spans="2:21">
      <c r="B896" s="121" t="s">
        <v>5157</v>
      </c>
      <c r="C896" s="122">
        <v>4594</v>
      </c>
      <c r="D896" s="105"/>
      <c r="E896" s="103"/>
      <c r="F896" s="123" t="s">
        <v>213</v>
      </c>
      <c r="G896" s="124">
        <v>3010104000000</v>
      </c>
      <c r="H896" s="125"/>
      <c r="I896" s="123" t="s">
        <v>5162</v>
      </c>
      <c r="K896" s="30">
        <v>23219.83</v>
      </c>
      <c r="L896" s="121" t="s">
        <v>22</v>
      </c>
      <c r="N896" s="30">
        <v>0</v>
      </c>
      <c r="P896" s="30">
        <v>15315.15</v>
      </c>
      <c r="Q896" s="30">
        <v>38534.980000000003</v>
      </c>
      <c r="R896" s="121" t="s">
        <v>22</v>
      </c>
      <c r="U896" s="48">
        <f t="shared" si="13"/>
        <v>38534.980000000003</v>
      </c>
    </row>
    <row r="897" spans="2:21">
      <c r="B897" s="121" t="s">
        <v>5157</v>
      </c>
      <c r="C897" s="122">
        <v>4594</v>
      </c>
      <c r="D897" s="105"/>
      <c r="E897" s="103"/>
      <c r="F897" s="123" t="s">
        <v>213</v>
      </c>
      <c r="G897" s="124">
        <v>3020100000000</v>
      </c>
      <c r="H897" s="125"/>
      <c r="I897" s="123" t="s">
        <v>5151</v>
      </c>
      <c r="K897" s="30">
        <v>-3373918.55</v>
      </c>
      <c r="L897" s="121" t="s">
        <v>143</v>
      </c>
      <c r="N897" s="30">
        <v>3441208.82</v>
      </c>
      <c r="P897" s="30">
        <v>0</v>
      </c>
      <c r="Q897" s="30">
        <v>-6815127.3700000001</v>
      </c>
      <c r="R897" s="121" t="s">
        <v>143</v>
      </c>
      <c r="U897" s="48">
        <f t="shared" si="13"/>
        <v>6815127.3700000001</v>
      </c>
    </row>
    <row r="898" spans="2:21">
      <c r="B898" s="121" t="s">
        <v>5157</v>
      </c>
      <c r="C898" s="122">
        <v>1359</v>
      </c>
      <c r="D898" s="105"/>
      <c r="E898" s="103"/>
      <c r="F898" s="123" t="s">
        <v>214</v>
      </c>
      <c r="G898" s="124">
        <v>3010101000000</v>
      </c>
      <c r="H898" s="125"/>
      <c r="I898" s="123" t="s">
        <v>5160</v>
      </c>
      <c r="K898" s="30">
        <v>2426114.91</v>
      </c>
      <c r="L898" s="121" t="s">
        <v>22</v>
      </c>
      <c r="N898" s="30">
        <v>0</v>
      </c>
      <c r="P898" s="30">
        <v>1211219.93</v>
      </c>
      <c r="Q898" s="30">
        <v>3637334.84</v>
      </c>
      <c r="R898" s="121" t="s">
        <v>22</v>
      </c>
      <c r="U898" s="48">
        <f t="shared" si="13"/>
        <v>3637334.84</v>
      </c>
    </row>
    <row r="899" spans="2:21">
      <c r="B899" s="121" t="s">
        <v>5157</v>
      </c>
      <c r="C899" s="122">
        <v>1359</v>
      </c>
      <c r="D899" s="105"/>
      <c r="E899" s="103"/>
      <c r="F899" s="123" t="s">
        <v>214</v>
      </c>
      <c r="G899" s="124">
        <v>3010103000000</v>
      </c>
      <c r="H899" s="125"/>
      <c r="I899" s="123" t="s">
        <v>5161</v>
      </c>
      <c r="K899" s="30">
        <v>1992233.82</v>
      </c>
      <c r="L899" s="121" t="s">
        <v>22</v>
      </c>
      <c r="N899" s="30">
        <v>0</v>
      </c>
      <c r="P899" s="30">
        <v>1116700.02</v>
      </c>
      <c r="Q899" s="30">
        <v>3108933.84</v>
      </c>
      <c r="R899" s="121" t="s">
        <v>22</v>
      </c>
      <c r="U899" s="48">
        <f t="shared" si="13"/>
        <v>3108933.84</v>
      </c>
    </row>
    <row r="900" spans="2:21">
      <c r="B900" s="121" t="s">
        <v>5157</v>
      </c>
      <c r="C900" s="122">
        <v>1359</v>
      </c>
      <c r="D900" s="105"/>
      <c r="E900" s="103"/>
      <c r="F900" s="123" t="s">
        <v>214</v>
      </c>
      <c r="G900" s="124">
        <v>3010104000000</v>
      </c>
      <c r="H900" s="125"/>
      <c r="I900" s="123" t="s">
        <v>5162</v>
      </c>
      <c r="K900" s="30">
        <v>569342.16</v>
      </c>
      <c r="L900" s="121" t="s">
        <v>22</v>
      </c>
      <c r="N900" s="30">
        <v>35402.83</v>
      </c>
      <c r="P900" s="30">
        <v>366309.79</v>
      </c>
      <c r="Q900" s="30">
        <v>900249.12</v>
      </c>
      <c r="R900" s="121" t="s">
        <v>22</v>
      </c>
      <c r="U900" s="48">
        <f t="shared" si="13"/>
        <v>900249.12</v>
      </c>
    </row>
    <row r="901" spans="2:21">
      <c r="B901" s="121" t="s">
        <v>5157</v>
      </c>
      <c r="C901" s="122">
        <v>1359</v>
      </c>
      <c r="D901" s="105"/>
      <c r="E901" s="103"/>
      <c r="F901" s="123" t="s">
        <v>214</v>
      </c>
      <c r="G901" s="124">
        <v>3020100000000</v>
      </c>
      <c r="H901" s="125"/>
      <c r="I901" s="123" t="s">
        <v>5151</v>
      </c>
      <c r="K901" s="30">
        <v>-10511149.560000001</v>
      </c>
      <c r="L901" s="121" t="s">
        <v>143</v>
      </c>
      <c r="N901" s="30">
        <v>5319159.87</v>
      </c>
      <c r="P901" s="30">
        <v>96.25</v>
      </c>
      <c r="Q901" s="30">
        <v>-15830213.18</v>
      </c>
      <c r="R901" s="121" t="s">
        <v>143</v>
      </c>
      <c r="U901" s="48">
        <f t="shared" si="13"/>
        <v>15830213.18</v>
      </c>
    </row>
    <row r="902" spans="2:21">
      <c r="B902" s="121" t="s">
        <v>5157</v>
      </c>
      <c r="C902" s="122">
        <v>1359</v>
      </c>
      <c r="D902" s="105"/>
      <c r="E902" s="103"/>
      <c r="F902" s="123" t="s">
        <v>214</v>
      </c>
      <c r="G902" s="124">
        <v>3020200000000</v>
      </c>
      <c r="H902" s="125"/>
      <c r="I902" s="123" t="s">
        <v>5152</v>
      </c>
      <c r="K902" s="30">
        <v>-5984.91</v>
      </c>
      <c r="L902" s="121" t="s">
        <v>143</v>
      </c>
      <c r="N902" s="30">
        <v>0</v>
      </c>
      <c r="P902" s="30">
        <v>0</v>
      </c>
      <c r="Q902" s="30">
        <v>-5984.91</v>
      </c>
      <c r="R902" s="121" t="s">
        <v>143</v>
      </c>
      <c r="U902" s="48">
        <f t="shared" si="13"/>
        <v>5984.91</v>
      </c>
    </row>
    <row r="903" spans="2:21">
      <c r="B903" s="121" t="s">
        <v>5157</v>
      </c>
      <c r="C903" s="122">
        <v>4091</v>
      </c>
      <c r="D903" s="105"/>
      <c r="E903" s="103"/>
      <c r="F903" s="123" t="s">
        <v>215</v>
      </c>
      <c r="G903" s="124">
        <v>3010101000000</v>
      </c>
      <c r="H903" s="125"/>
      <c r="I903" s="123" t="s">
        <v>5160</v>
      </c>
      <c r="K903" s="30">
        <v>4967673.01</v>
      </c>
      <c r="L903" s="121" t="s">
        <v>22</v>
      </c>
      <c r="N903" s="30">
        <v>0</v>
      </c>
      <c r="P903" s="30">
        <v>2426045.86</v>
      </c>
      <c r="Q903" s="30">
        <v>7393718.8700000001</v>
      </c>
      <c r="R903" s="121" t="s">
        <v>22</v>
      </c>
      <c r="U903" s="48">
        <f t="shared" si="13"/>
        <v>7393718.8700000001</v>
      </c>
    </row>
    <row r="904" spans="2:21">
      <c r="B904" s="121" t="s">
        <v>5157</v>
      </c>
      <c r="C904" s="122">
        <v>4091</v>
      </c>
      <c r="D904" s="105"/>
      <c r="E904" s="103"/>
      <c r="F904" s="123" t="s">
        <v>215</v>
      </c>
      <c r="G904" s="124">
        <v>3010103000000</v>
      </c>
      <c r="H904" s="125"/>
      <c r="I904" s="123" t="s">
        <v>5161</v>
      </c>
      <c r="K904" s="30">
        <v>5098067.0599999996</v>
      </c>
      <c r="L904" s="121" t="s">
        <v>22</v>
      </c>
      <c r="N904" s="30">
        <v>294.29000000000002</v>
      </c>
      <c r="P904" s="30">
        <v>2681640.63</v>
      </c>
      <c r="Q904" s="30">
        <v>7779413.4000000004</v>
      </c>
      <c r="R904" s="121" t="s">
        <v>22</v>
      </c>
      <c r="U904" s="48">
        <f t="shared" si="13"/>
        <v>7779413.4000000004</v>
      </c>
    </row>
    <row r="905" spans="2:21">
      <c r="B905" s="121" t="s">
        <v>5157</v>
      </c>
      <c r="C905" s="122">
        <v>4091</v>
      </c>
      <c r="D905" s="105"/>
      <c r="E905" s="103"/>
      <c r="F905" s="123" t="s">
        <v>215</v>
      </c>
      <c r="G905" s="124">
        <v>3010104000000</v>
      </c>
      <c r="H905" s="125"/>
      <c r="I905" s="123" t="s">
        <v>5162</v>
      </c>
      <c r="K905" s="30">
        <v>207444.13</v>
      </c>
      <c r="L905" s="121" t="s">
        <v>22</v>
      </c>
      <c r="N905" s="30">
        <v>0</v>
      </c>
      <c r="P905" s="30">
        <v>111777.21</v>
      </c>
      <c r="Q905" s="30">
        <v>319221.34000000003</v>
      </c>
      <c r="R905" s="121" t="s">
        <v>22</v>
      </c>
      <c r="U905" s="48">
        <f t="shared" si="13"/>
        <v>319221.34000000003</v>
      </c>
    </row>
    <row r="906" spans="2:21">
      <c r="B906" s="121" t="s">
        <v>5157</v>
      </c>
      <c r="C906" s="122">
        <v>4091</v>
      </c>
      <c r="D906" s="105"/>
      <c r="E906" s="103"/>
      <c r="F906" s="123" t="s">
        <v>215</v>
      </c>
      <c r="G906" s="124">
        <v>3010105000000</v>
      </c>
      <c r="H906" s="125"/>
      <c r="I906" s="123" t="s">
        <v>5163</v>
      </c>
      <c r="K906" s="30">
        <v>56157.81</v>
      </c>
      <c r="L906" s="121" t="s">
        <v>22</v>
      </c>
      <c r="N906" s="30">
        <v>1297.44</v>
      </c>
      <c r="P906" s="30">
        <v>24067.93</v>
      </c>
      <c r="Q906" s="30">
        <v>78928.3</v>
      </c>
      <c r="R906" s="121" t="s">
        <v>22</v>
      </c>
      <c r="U906" s="48">
        <f t="shared" si="13"/>
        <v>78928.3</v>
      </c>
    </row>
    <row r="907" spans="2:21">
      <c r="B907" s="121" t="s">
        <v>5157</v>
      </c>
      <c r="C907" s="122">
        <v>4091</v>
      </c>
      <c r="D907" s="105"/>
      <c r="E907" s="103"/>
      <c r="F907" s="123" t="s">
        <v>215</v>
      </c>
      <c r="G907" s="124">
        <v>3020100000000</v>
      </c>
      <c r="H907" s="125"/>
      <c r="I907" s="123" t="s">
        <v>5151</v>
      </c>
      <c r="K907" s="30">
        <v>-14953598.9</v>
      </c>
      <c r="L907" s="121" t="s">
        <v>143</v>
      </c>
      <c r="N907" s="30">
        <v>7660096.2800000003</v>
      </c>
      <c r="P907" s="30">
        <v>0</v>
      </c>
      <c r="Q907" s="30">
        <v>-22613695.18</v>
      </c>
      <c r="R907" s="121" t="s">
        <v>143</v>
      </c>
      <c r="U907" s="48">
        <f t="shared" si="13"/>
        <v>22613695.18</v>
      </c>
    </row>
    <row r="908" spans="2:21">
      <c r="B908" s="121" t="s">
        <v>5157</v>
      </c>
      <c r="C908" s="122">
        <v>1852</v>
      </c>
      <c r="D908" s="105"/>
      <c r="E908" s="103"/>
      <c r="F908" s="123" t="s">
        <v>216</v>
      </c>
      <c r="G908" s="124">
        <v>3010101000000</v>
      </c>
      <c r="H908" s="125"/>
      <c r="I908" s="123" t="s">
        <v>5160</v>
      </c>
      <c r="K908" s="30">
        <v>5447605.0999999996</v>
      </c>
      <c r="L908" s="121" t="s">
        <v>22</v>
      </c>
      <c r="N908" s="30">
        <v>0</v>
      </c>
      <c r="P908" s="30">
        <v>2731733.71</v>
      </c>
      <c r="Q908" s="30">
        <v>8179338.8099999996</v>
      </c>
      <c r="R908" s="121" t="s">
        <v>22</v>
      </c>
      <c r="U908" s="48">
        <f t="shared" si="13"/>
        <v>8179338.8099999996</v>
      </c>
    </row>
    <row r="909" spans="2:21">
      <c r="B909" s="121" t="s">
        <v>5157</v>
      </c>
      <c r="C909" s="122">
        <v>1852</v>
      </c>
      <c r="D909" s="105"/>
      <c r="E909" s="103"/>
      <c r="F909" s="123" t="s">
        <v>216</v>
      </c>
      <c r="G909" s="124">
        <v>3010103000000</v>
      </c>
      <c r="H909" s="125"/>
      <c r="I909" s="123" t="s">
        <v>5161</v>
      </c>
      <c r="K909" s="30">
        <v>10137909.35</v>
      </c>
      <c r="L909" s="121" t="s">
        <v>22</v>
      </c>
      <c r="N909" s="30">
        <v>0</v>
      </c>
      <c r="P909" s="30">
        <v>4026826.45</v>
      </c>
      <c r="Q909" s="30">
        <v>14164735.800000001</v>
      </c>
      <c r="R909" s="121" t="s">
        <v>22</v>
      </c>
      <c r="U909" s="48">
        <f t="shared" si="13"/>
        <v>14164735.800000001</v>
      </c>
    </row>
    <row r="910" spans="2:21">
      <c r="B910" s="121" t="s">
        <v>5157</v>
      </c>
      <c r="C910" s="122">
        <v>1852</v>
      </c>
      <c r="D910" s="105"/>
      <c r="E910" s="103"/>
      <c r="F910" s="123" t="s">
        <v>216</v>
      </c>
      <c r="G910" s="124">
        <v>3010104000000</v>
      </c>
      <c r="H910" s="125"/>
      <c r="I910" s="123" t="s">
        <v>5162</v>
      </c>
      <c r="K910" s="30">
        <v>514052.54</v>
      </c>
      <c r="L910" s="121" t="s">
        <v>22</v>
      </c>
      <c r="N910" s="30">
        <v>85.48</v>
      </c>
      <c r="P910" s="30">
        <v>192743.44</v>
      </c>
      <c r="Q910" s="30">
        <v>706710.5</v>
      </c>
      <c r="R910" s="121" t="s">
        <v>22</v>
      </c>
      <c r="U910" s="48">
        <f t="shared" ref="U910:U973" si="14">ABS(Q910)</f>
        <v>706710.5</v>
      </c>
    </row>
    <row r="911" spans="2:21">
      <c r="B911" s="121" t="s">
        <v>5157</v>
      </c>
      <c r="C911" s="122">
        <v>1852</v>
      </c>
      <c r="D911" s="105"/>
      <c r="E911" s="103"/>
      <c r="F911" s="123" t="s">
        <v>216</v>
      </c>
      <c r="G911" s="124">
        <v>3020100000000</v>
      </c>
      <c r="H911" s="125"/>
      <c r="I911" s="123" t="s">
        <v>5151</v>
      </c>
      <c r="K911" s="30">
        <v>-41382266.909999996</v>
      </c>
      <c r="L911" s="121" t="s">
        <v>143</v>
      </c>
      <c r="N911" s="30">
        <v>22549097.129999999</v>
      </c>
      <c r="P911" s="30">
        <v>0</v>
      </c>
      <c r="Q911" s="30">
        <v>-63931364.039999999</v>
      </c>
      <c r="R911" s="121" t="s">
        <v>143</v>
      </c>
      <c r="U911" s="48">
        <f t="shared" si="14"/>
        <v>63931364.039999999</v>
      </c>
    </row>
    <row r="912" spans="2:21">
      <c r="B912" s="121" t="s">
        <v>5157</v>
      </c>
      <c r="C912" s="122">
        <v>1852</v>
      </c>
      <c r="D912" s="105"/>
      <c r="E912" s="103"/>
      <c r="F912" s="123" t="s">
        <v>216</v>
      </c>
      <c r="G912" s="124">
        <v>3020200000000</v>
      </c>
      <c r="H912" s="125"/>
      <c r="I912" s="123" t="s">
        <v>5152</v>
      </c>
      <c r="K912" s="30">
        <v>-2573918.2599999998</v>
      </c>
      <c r="L912" s="121" t="s">
        <v>143</v>
      </c>
      <c r="N912" s="30">
        <v>2079059.2</v>
      </c>
      <c r="P912" s="30">
        <v>0</v>
      </c>
      <c r="Q912" s="30">
        <v>-4652977.46</v>
      </c>
      <c r="R912" s="121" t="s">
        <v>143</v>
      </c>
      <c r="U912" s="48">
        <f t="shared" si="14"/>
        <v>4652977.46</v>
      </c>
    </row>
    <row r="913" spans="2:21">
      <c r="B913" s="121" t="s">
        <v>5157</v>
      </c>
      <c r="C913" s="122">
        <v>3839</v>
      </c>
      <c r="D913" s="105"/>
      <c r="E913" s="103"/>
      <c r="F913" s="123" t="s">
        <v>217</v>
      </c>
      <c r="G913" s="124">
        <v>3010101000000</v>
      </c>
      <c r="H913" s="125"/>
      <c r="I913" s="123" t="s">
        <v>5160</v>
      </c>
      <c r="K913" s="30">
        <v>1686002.98</v>
      </c>
      <c r="L913" s="121" t="s">
        <v>22</v>
      </c>
      <c r="N913" s="30">
        <v>0</v>
      </c>
      <c r="P913" s="30">
        <v>850098.1</v>
      </c>
      <c r="Q913" s="30">
        <v>2536101.08</v>
      </c>
      <c r="R913" s="121" t="s">
        <v>22</v>
      </c>
      <c r="U913" s="48">
        <f t="shared" si="14"/>
        <v>2536101.08</v>
      </c>
    </row>
    <row r="914" spans="2:21">
      <c r="B914" s="121" t="s">
        <v>5157</v>
      </c>
      <c r="C914" s="122">
        <v>3839</v>
      </c>
      <c r="D914" s="105"/>
      <c r="E914" s="103"/>
      <c r="F914" s="123" t="s">
        <v>217</v>
      </c>
      <c r="G914" s="124">
        <v>3010104000000</v>
      </c>
      <c r="H914" s="125"/>
      <c r="I914" s="123" t="s">
        <v>5162</v>
      </c>
      <c r="K914" s="30">
        <v>101724.79</v>
      </c>
      <c r="L914" s="121" t="s">
        <v>22</v>
      </c>
      <c r="N914" s="30">
        <v>0</v>
      </c>
      <c r="P914" s="30">
        <v>55318.59</v>
      </c>
      <c r="Q914" s="30">
        <v>157043.38</v>
      </c>
      <c r="R914" s="121" t="s">
        <v>22</v>
      </c>
      <c r="U914" s="48">
        <f t="shared" si="14"/>
        <v>157043.38</v>
      </c>
    </row>
    <row r="915" spans="2:21">
      <c r="B915" s="121" t="s">
        <v>5157</v>
      </c>
      <c r="C915" s="122">
        <v>3839</v>
      </c>
      <c r="D915" s="105"/>
      <c r="E915" s="103"/>
      <c r="F915" s="123" t="s">
        <v>217</v>
      </c>
      <c r="G915" s="124">
        <v>3010105000000</v>
      </c>
      <c r="H915" s="125"/>
      <c r="I915" s="123" t="s">
        <v>5163</v>
      </c>
      <c r="K915" s="30">
        <v>0</v>
      </c>
      <c r="L915" s="121" t="s">
        <v>22</v>
      </c>
      <c r="N915" s="30">
        <v>0</v>
      </c>
      <c r="P915" s="30">
        <v>0</v>
      </c>
      <c r="Q915" s="30">
        <v>0</v>
      </c>
      <c r="R915" s="121" t="s">
        <v>22</v>
      </c>
      <c r="U915" s="48">
        <f t="shared" si="14"/>
        <v>0</v>
      </c>
    </row>
    <row r="916" spans="2:21">
      <c r="B916" s="121" t="s">
        <v>5157</v>
      </c>
      <c r="C916" s="122">
        <v>3839</v>
      </c>
      <c r="D916" s="105"/>
      <c r="E916" s="103"/>
      <c r="F916" s="123" t="s">
        <v>217</v>
      </c>
      <c r="G916" s="124">
        <v>3020100000000</v>
      </c>
      <c r="H916" s="125"/>
      <c r="I916" s="123" t="s">
        <v>5151</v>
      </c>
      <c r="K916" s="30">
        <v>-1159783.82</v>
      </c>
      <c r="L916" s="121" t="s">
        <v>143</v>
      </c>
      <c r="N916" s="30">
        <v>643072.69999999995</v>
      </c>
      <c r="P916" s="30">
        <v>0</v>
      </c>
      <c r="Q916" s="30">
        <v>-1802856.52</v>
      </c>
      <c r="R916" s="121" t="s">
        <v>143</v>
      </c>
      <c r="U916" s="48">
        <f t="shared" si="14"/>
        <v>1802856.52</v>
      </c>
    </row>
    <row r="917" spans="2:21">
      <c r="B917" s="121" t="s">
        <v>5157</v>
      </c>
      <c r="C917" s="122">
        <v>3839</v>
      </c>
      <c r="D917" s="105"/>
      <c r="E917" s="103"/>
      <c r="F917" s="123" t="s">
        <v>217</v>
      </c>
      <c r="G917" s="124">
        <v>3020200000000</v>
      </c>
      <c r="H917" s="125"/>
      <c r="I917" s="123" t="s">
        <v>5152</v>
      </c>
      <c r="K917" s="30">
        <v>-276133.39</v>
      </c>
      <c r="L917" s="121" t="s">
        <v>143</v>
      </c>
      <c r="N917" s="30">
        <v>85556.28</v>
      </c>
      <c r="P917" s="30">
        <v>0</v>
      </c>
      <c r="Q917" s="30">
        <v>-361689.67</v>
      </c>
      <c r="R917" s="121" t="s">
        <v>143</v>
      </c>
      <c r="U917" s="48">
        <f t="shared" si="14"/>
        <v>361689.67</v>
      </c>
    </row>
    <row r="918" spans="2:21">
      <c r="B918" s="121" t="s">
        <v>5157</v>
      </c>
      <c r="C918" s="122">
        <v>4858</v>
      </c>
      <c r="D918" s="105"/>
      <c r="E918" s="103"/>
      <c r="F918" s="123" t="s">
        <v>218</v>
      </c>
      <c r="G918" s="124">
        <v>3010103000000</v>
      </c>
      <c r="H918" s="125"/>
      <c r="I918" s="123" t="s">
        <v>5161</v>
      </c>
      <c r="K918" s="30">
        <v>4950</v>
      </c>
      <c r="L918" s="121" t="s">
        <v>22</v>
      </c>
      <c r="N918" s="30">
        <v>0</v>
      </c>
      <c r="P918" s="30">
        <v>2425</v>
      </c>
      <c r="Q918" s="30">
        <v>7375</v>
      </c>
      <c r="R918" s="121" t="s">
        <v>22</v>
      </c>
      <c r="U918" s="48">
        <f t="shared" si="14"/>
        <v>7375</v>
      </c>
    </row>
    <row r="919" spans="2:21">
      <c r="B919" s="121" t="s">
        <v>5157</v>
      </c>
      <c r="C919" s="122">
        <v>1883</v>
      </c>
      <c r="D919" s="105"/>
      <c r="E919" s="103"/>
      <c r="F919" s="123" t="s">
        <v>219</v>
      </c>
      <c r="G919" s="124">
        <v>3010101000000</v>
      </c>
      <c r="H919" s="125"/>
      <c r="I919" s="123" t="s">
        <v>5160</v>
      </c>
      <c r="K919" s="30">
        <v>2085511.02</v>
      </c>
      <c r="L919" s="121" t="s">
        <v>22</v>
      </c>
      <c r="N919" s="30">
        <v>0</v>
      </c>
      <c r="P919" s="30">
        <v>1041602.8</v>
      </c>
      <c r="Q919" s="30">
        <v>3127113.82</v>
      </c>
      <c r="R919" s="121" t="s">
        <v>22</v>
      </c>
      <c r="U919" s="48">
        <f t="shared" si="14"/>
        <v>3127113.82</v>
      </c>
    </row>
    <row r="920" spans="2:21">
      <c r="B920" s="121" t="s">
        <v>5157</v>
      </c>
      <c r="C920" s="122">
        <v>1883</v>
      </c>
      <c r="D920" s="105"/>
      <c r="E920" s="103"/>
      <c r="F920" s="123" t="s">
        <v>219</v>
      </c>
      <c r="G920" s="124">
        <v>3010103000000</v>
      </c>
      <c r="H920" s="125"/>
      <c r="I920" s="123" t="s">
        <v>5161</v>
      </c>
      <c r="K920" s="30">
        <v>1367790.33</v>
      </c>
      <c r="L920" s="121" t="s">
        <v>22</v>
      </c>
      <c r="N920" s="30">
        <v>0</v>
      </c>
      <c r="P920" s="30">
        <v>703529.58</v>
      </c>
      <c r="Q920" s="30">
        <v>2071319.91</v>
      </c>
      <c r="R920" s="121" t="s">
        <v>22</v>
      </c>
      <c r="U920" s="48">
        <f t="shared" si="14"/>
        <v>2071319.91</v>
      </c>
    </row>
    <row r="921" spans="2:21">
      <c r="B921" s="121" t="s">
        <v>5157</v>
      </c>
      <c r="C921" s="122">
        <v>1883</v>
      </c>
      <c r="D921" s="105"/>
      <c r="E921" s="103"/>
      <c r="F921" s="123" t="s">
        <v>219</v>
      </c>
      <c r="G921" s="124">
        <v>3010104000000</v>
      </c>
      <c r="H921" s="125"/>
      <c r="I921" s="123" t="s">
        <v>5162</v>
      </c>
      <c r="K921" s="30">
        <v>144494.79</v>
      </c>
      <c r="L921" s="121" t="s">
        <v>22</v>
      </c>
      <c r="N921" s="30">
        <v>0</v>
      </c>
      <c r="P921" s="30">
        <v>60477.04</v>
      </c>
      <c r="Q921" s="30">
        <v>204971.83</v>
      </c>
      <c r="R921" s="121" t="s">
        <v>22</v>
      </c>
      <c r="U921" s="48">
        <f t="shared" si="14"/>
        <v>204971.83</v>
      </c>
    </row>
    <row r="922" spans="2:21">
      <c r="B922" s="121" t="s">
        <v>5157</v>
      </c>
      <c r="C922" s="122">
        <v>1883</v>
      </c>
      <c r="D922" s="105"/>
      <c r="E922" s="103"/>
      <c r="F922" s="123" t="s">
        <v>219</v>
      </c>
      <c r="G922" s="124">
        <v>3010105000000</v>
      </c>
      <c r="H922" s="125"/>
      <c r="I922" s="123" t="s">
        <v>5163</v>
      </c>
      <c r="K922" s="30">
        <v>3217.77</v>
      </c>
      <c r="L922" s="121" t="s">
        <v>22</v>
      </c>
      <c r="N922" s="30">
        <v>0</v>
      </c>
      <c r="P922" s="30">
        <v>1167.42</v>
      </c>
      <c r="Q922" s="30">
        <v>4385.1899999999996</v>
      </c>
      <c r="R922" s="121" t="s">
        <v>22</v>
      </c>
      <c r="U922" s="48">
        <f t="shared" si="14"/>
        <v>4385.1899999999996</v>
      </c>
    </row>
    <row r="923" spans="2:21">
      <c r="B923" s="121" t="s">
        <v>5157</v>
      </c>
      <c r="C923" s="122">
        <v>1883</v>
      </c>
      <c r="D923" s="105"/>
      <c r="E923" s="103"/>
      <c r="F923" s="123" t="s">
        <v>219</v>
      </c>
      <c r="G923" s="124">
        <v>3020100000000</v>
      </c>
      <c r="H923" s="125"/>
      <c r="I923" s="123" t="s">
        <v>5151</v>
      </c>
      <c r="K923" s="30">
        <v>-4097216.8</v>
      </c>
      <c r="L923" s="121" t="s">
        <v>143</v>
      </c>
      <c r="N923" s="30">
        <v>2132316.98</v>
      </c>
      <c r="P923" s="30">
        <v>0</v>
      </c>
      <c r="Q923" s="30">
        <v>-6229533.7800000003</v>
      </c>
      <c r="R923" s="121" t="s">
        <v>143</v>
      </c>
      <c r="U923" s="48">
        <f t="shared" si="14"/>
        <v>6229533.7800000003</v>
      </c>
    </row>
    <row r="924" spans="2:21">
      <c r="B924" s="121" t="s">
        <v>5157</v>
      </c>
      <c r="C924" s="122">
        <v>1883</v>
      </c>
      <c r="D924" s="105"/>
      <c r="E924" s="103"/>
      <c r="F924" s="123" t="s">
        <v>219</v>
      </c>
      <c r="G924" s="124">
        <v>3020200000000</v>
      </c>
      <c r="H924" s="125"/>
      <c r="I924" s="123" t="s">
        <v>5152</v>
      </c>
      <c r="K924" s="30">
        <v>-1226663.3999999999</v>
      </c>
      <c r="L924" s="121" t="s">
        <v>143</v>
      </c>
      <c r="N924" s="30">
        <v>33591.449999999997</v>
      </c>
      <c r="P924" s="30">
        <v>0</v>
      </c>
      <c r="Q924" s="30">
        <v>-1260254.8500000001</v>
      </c>
      <c r="R924" s="121" t="s">
        <v>143</v>
      </c>
      <c r="U924" s="48">
        <f t="shared" si="14"/>
        <v>1260254.8500000001</v>
      </c>
    </row>
    <row r="925" spans="2:21">
      <c r="B925" s="121" t="s">
        <v>5157</v>
      </c>
      <c r="C925" s="122">
        <v>3099</v>
      </c>
      <c r="D925" s="105"/>
      <c r="E925" s="103"/>
      <c r="F925" s="123" t="s">
        <v>220</v>
      </c>
      <c r="G925" s="124">
        <v>3010101000000</v>
      </c>
      <c r="H925" s="125"/>
      <c r="I925" s="123" t="s">
        <v>5160</v>
      </c>
      <c r="K925" s="30">
        <v>2938191.92</v>
      </c>
      <c r="L925" s="121" t="s">
        <v>22</v>
      </c>
      <c r="N925" s="30">
        <v>1210753.6000000001</v>
      </c>
      <c r="P925" s="30">
        <v>2688439.01</v>
      </c>
      <c r="Q925" s="30">
        <v>4415877.33</v>
      </c>
      <c r="R925" s="121" t="s">
        <v>22</v>
      </c>
      <c r="U925" s="48">
        <f t="shared" si="14"/>
        <v>4415877.33</v>
      </c>
    </row>
    <row r="926" spans="2:21">
      <c r="B926" s="121" t="s">
        <v>5157</v>
      </c>
      <c r="C926" s="122">
        <v>3099</v>
      </c>
      <c r="D926" s="105"/>
      <c r="E926" s="103"/>
      <c r="F926" s="123" t="s">
        <v>220</v>
      </c>
      <c r="G926" s="124">
        <v>3010103000000</v>
      </c>
      <c r="H926" s="125"/>
      <c r="I926" s="123" t="s">
        <v>5161</v>
      </c>
      <c r="K926" s="30">
        <v>3504890.67</v>
      </c>
      <c r="L926" s="121" t="s">
        <v>22</v>
      </c>
      <c r="N926" s="30">
        <v>1068930.69</v>
      </c>
      <c r="P926" s="30">
        <v>2841838.04</v>
      </c>
      <c r="Q926" s="30">
        <v>5277798.0199999996</v>
      </c>
      <c r="R926" s="121" t="s">
        <v>22</v>
      </c>
      <c r="U926" s="48">
        <f t="shared" si="14"/>
        <v>5277798.0199999996</v>
      </c>
    </row>
    <row r="927" spans="2:21">
      <c r="B927" s="121" t="s">
        <v>5157</v>
      </c>
      <c r="C927" s="122">
        <v>3099</v>
      </c>
      <c r="D927" s="105"/>
      <c r="E927" s="103"/>
      <c r="F927" s="123" t="s">
        <v>220</v>
      </c>
      <c r="G927" s="124">
        <v>3010104000000</v>
      </c>
      <c r="H927" s="125"/>
      <c r="I927" s="123" t="s">
        <v>5162</v>
      </c>
      <c r="K927" s="30">
        <v>30489.08</v>
      </c>
      <c r="L927" s="121" t="s">
        <v>22</v>
      </c>
      <c r="N927" s="30">
        <v>10609.55</v>
      </c>
      <c r="P927" s="30">
        <v>35045.129999999997</v>
      </c>
      <c r="Q927" s="30">
        <v>54924.66</v>
      </c>
      <c r="R927" s="121" t="s">
        <v>22</v>
      </c>
      <c r="U927" s="48">
        <f t="shared" si="14"/>
        <v>54924.66</v>
      </c>
    </row>
    <row r="928" spans="2:21">
      <c r="B928" s="121" t="s">
        <v>5157</v>
      </c>
      <c r="C928" s="122">
        <v>3099</v>
      </c>
      <c r="D928" s="105"/>
      <c r="E928" s="103"/>
      <c r="F928" s="123" t="s">
        <v>220</v>
      </c>
      <c r="G928" s="124">
        <v>3020100000000</v>
      </c>
      <c r="H928" s="125"/>
      <c r="I928" s="123" t="s">
        <v>5151</v>
      </c>
      <c r="K928" s="30">
        <v>-8180223.3499999996</v>
      </c>
      <c r="L928" s="121" t="s">
        <v>143</v>
      </c>
      <c r="N928" s="30">
        <v>4637484.8600000003</v>
      </c>
      <c r="P928" s="30">
        <v>578957.5</v>
      </c>
      <c r="Q928" s="30">
        <v>-12238750.710000001</v>
      </c>
      <c r="R928" s="121" t="s">
        <v>143</v>
      </c>
      <c r="U928" s="48">
        <f t="shared" si="14"/>
        <v>12238750.710000001</v>
      </c>
    </row>
    <row r="929" spans="2:21">
      <c r="B929" s="121" t="s">
        <v>5157</v>
      </c>
      <c r="C929" s="122">
        <v>3099</v>
      </c>
      <c r="D929" s="105"/>
      <c r="E929" s="103"/>
      <c r="F929" s="123" t="s">
        <v>220</v>
      </c>
      <c r="G929" s="124">
        <v>3020200000000</v>
      </c>
      <c r="H929" s="125"/>
      <c r="I929" s="123" t="s">
        <v>5152</v>
      </c>
      <c r="K929" s="30">
        <v>-14814.53</v>
      </c>
      <c r="L929" s="121" t="s">
        <v>143</v>
      </c>
      <c r="N929" s="30">
        <v>17308.91</v>
      </c>
      <c r="P929" s="30">
        <v>13999.75</v>
      </c>
      <c r="Q929" s="30">
        <v>-18123.689999999999</v>
      </c>
      <c r="R929" s="121" t="s">
        <v>143</v>
      </c>
      <c r="U929" s="48">
        <f t="shared" si="14"/>
        <v>18123.689999999999</v>
      </c>
    </row>
    <row r="930" spans="2:21">
      <c r="B930" s="121" t="s">
        <v>5157</v>
      </c>
      <c r="C930" s="122">
        <v>792</v>
      </c>
      <c r="D930" s="105"/>
      <c r="E930" s="103"/>
      <c r="F930" s="123" t="s">
        <v>223</v>
      </c>
      <c r="G930" s="124">
        <v>3010101000000</v>
      </c>
      <c r="H930" s="125"/>
      <c r="I930" s="123" t="s">
        <v>5160</v>
      </c>
      <c r="K930" s="30">
        <v>6161688.6200000001</v>
      </c>
      <c r="L930" s="121" t="s">
        <v>22</v>
      </c>
      <c r="N930" s="30">
        <v>141.46</v>
      </c>
      <c r="P930" s="30">
        <v>2945793.85</v>
      </c>
      <c r="Q930" s="30">
        <v>9107341.0099999998</v>
      </c>
      <c r="R930" s="121" t="s">
        <v>22</v>
      </c>
      <c r="U930" s="48">
        <f t="shared" si="14"/>
        <v>9107341.0099999998</v>
      </c>
    </row>
    <row r="931" spans="2:21">
      <c r="B931" s="121" t="s">
        <v>5157</v>
      </c>
      <c r="C931" s="122">
        <v>792</v>
      </c>
      <c r="D931" s="105"/>
      <c r="E931" s="103"/>
      <c r="F931" s="123" t="s">
        <v>223</v>
      </c>
      <c r="G931" s="124">
        <v>3010103000000</v>
      </c>
      <c r="H931" s="125"/>
      <c r="I931" s="123" t="s">
        <v>5161</v>
      </c>
      <c r="K931" s="30">
        <v>11149306.74</v>
      </c>
      <c r="L931" s="121" t="s">
        <v>22</v>
      </c>
      <c r="N931" s="30">
        <v>132.66</v>
      </c>
      <c r="P931" s="30">
        <v>4994512.32</v>
      </c>
      <c r="Q931" s="30">
        <v>16143686.4</v>
      </c>
      <c r="R931" s="121" t="s">
        <v>22</v>
      </c>
      <c r="U931" s="48">
        <f t="shared" si="14"/>
        <v>16143686.4</v>
      </c>
    </row>
    <row r="932" spans="2:21">
      <c r="B932" s="121" t="s">
        <v>5157</v>
      </c>
      <c r="C932" s="122">
        <v>792</v>
      </c>
      <c r="D932" s="105"/>
      <c r="E932" s="103"/>
      <c r="F932" s="123" t="s">
        <v>223</v>
      </c>
      <c r="G932" s="124">
        <v>3010104000000</v>
      </c>
      <c r="H932" s="125"/>
      <c r="I932" s="123" t="s">
        <v>5162</v>
      </c>
      <c r="K932" s="30">
        <v>750595.41</v>
      </c>
      <c r="L932" s="121" t="s">
        <v>22</v>
      </c>
      <c r="N932" s="30">
        <v>615.85</v>
      </c>
      <c r="P932" s="30">
        <v>25170.69</v>
      </c>
      <c r="Q932" s="30">
        <v>775150.25</v>
      </c>
      <c r="R932" s="121" t="s">
        <v>22</v>
      </c>
      <c r="U932" s="48">
        <f t="shared" si="14"/>
        <v>775150.25</v>
      </c>
    </row>
    <row r="933" spans="2:21">
      <c r="B933" s="121" t="s">
        <v>5157</v>
      </c>
      <c r="C933" s="122">
        <v>792</v>
      </c>
      <c r="D933" s="105"/>
      <c r="E933" s="103"/>
      <c r="F933" s="123" t="s">
        <v>223</v>
      </c>
      <c r="G933" s="124">
        <v>3020100000000</v>
      </c>
      <c r="H933" s="125"/>
      <c r="I933" s="123" t="s">
        <v>5151</v>
      </c>
      <c r="K933" s="30">
        <v>-57551347.859999999</v>
      </c>
      <c r="L933" s="121" t="s">
        <v>143</v>
      </c>
      <c r="N933" s="30">
        <v>26034399.780000001</v>
      </c>
      <c r="P933" s="30">
        <v>0</v>
      </c>
      <c r="Q933" s="30">
        <v>-83585747.640000001</v>
      </c>
      <c r="R933" s="121" t="s">
        <v>143</v>
      </c>
      <c r="U933" s="48">
        <f t="shared" si="14"/>
        <v>83585747.640000001</v>
      </c>
    </row>
    <row r="934" spans="2:21">
      <c r="B934" s="121" t="s">
        <v>5157</v>
      </c>
      <c r="C934" s="122">
        <v>792</v>
      </c>
      <c r="D934" s="105"/>
      <c r="E934" s="103"/>
      <c r="F934" s="123" t="s">
        <v>223</v>
      </c>
      <c r="G934" s="124">
        <v>3020200000000</v>
      </c>
      <c r="H934" s="125"/>
      <c r="I934" s="123" t="s">
        <v>5152</v>
      </c>
      <c r="K934" s="30">
        <v>-134432.29</v>
      </c>
      <c r="L934" s="121" t="s">
        <v>143</v>
      </c>
      <c r="N934" s="30">
        <v>248137.24</v>
      </c>
      <c r="P934" s="30">
        <v>0</v>
      </c>
      <c r="Q934" s="30">
        <v>-382569.53</v>
      </c>
      <c r="R934" s="121" t="s">
        <v>143</v>
      </c>
      <c r="U934" s="48">
        <f t="shared" si="14"/>
        <v>382569.53</v>
      </c>
    </row>
    <row r="935" spans="2:21">
      <c r="B935" s="121" t="s">
        <v>5157</v>
      </c>
      <c r="C935" s="122">
        <v>3251</v>
      </c>
      <c r="D935" s="105"/>
      <c r="E935" s="103"/>
      <c r="F935" s="123" t="s">
        <v>224</v>
      </c>
      <c r="G935" s="124">
        <v>3010101000000</v>
      </c>
      <c r="H935" s="125"/>
      <c r="I935" s="123" t="s">
        <v>5160</v>
      </c>
      <c r="K935" s="30">
        <v>1612226.88</v>
      </c>
      <c r="L935" s="121" t="s">
        <v>22</v>
      </c>
      <c r="N935" s="30">
        <v>0</v>
      </c>
      <c r="P935" s="30">
        <v>839243.91</v>
      </c>
      <c r="Q935" s="30">
        <v>2451470.79</v>
      </c>
      <c r="R935" s="121" t="s">
        <v>22</v>
      </c>
      <c r="U935" s="48">
        <f t="shared" si="14"/>
        <v>2451470.79</v>
      </c>
    </row>
    <row r="936" spans="2:21">
      <c r="B936" s="121" t="s">
        <v>5157</v>
      </c>
      <c r="C936" s="122">
        <v>3251</v>
      </c>
      <c r="D936" s="105"/>
      <c r="E936" s="103"/>
      <c r="F936" s="123" t="s">
        <v>224</v>
      </c>
      <c r="G936" s="124">
        <v>3010103000000</v>
      </c>
      <c r="H936" s="125"/>
      <c r="I936" s="123" t="s">
        <v>5161</v>
      </c>
      <c r="K936" s="30">
        <v>1840280.3</v>
      </c>
      <c r="L936" s="121" t="s">
        <v>22</v>
      </c>
      <c r="N936" s="30">
        <v>0</v>
      </c>
      <c r="P936" s="30">
        <v>914744.88</v>
      </c>
      <c r="Q936" s="30">
        <v>2755025.18</v>
      </c>
      <c r="R936" s="121" t="s">
        <v>22</v>
      </c>
      <c r="U936" s="48">
        <f t="shared" si="14"/>
        <v>2755025.18</v>
      </c>
    </row>
    <row r="937" spans="2:21">
      <c r="B937" s="121" t="s">
        <v>5157</v>
      </c>
      <c r="C937" s="122">
        <v>3251</v>
      </c>
      <c r="D937" s="105"/>
      <c r="E937" s="103"/>
      <c r="F937" s="123" t="s">
        <v>224</v>
      </c>
      <c r="G937" s="124">
        <v>3010104000000</v>
      </c>
      <c r="H937" s="125"/>
      <c r="I937" s="123" t="s">
        <v>5162</v>
      </c>
      <c r="K937" s="30">
        <v>47041.18</v>
      </c>
      <c r="L937" s="121" t="s">
        <v>22</v>
      </c>
      <c r="N937" s="30">
        <v>0</v>
      </c>
      <c r="P937" s="30">
        <v>19349.02</v>
      </c>
      <c r="Q937" s="30">
        <v>66390.2</v>
      </c>
      <c r="R937" s="121" t="s">
        <v>22</v>
      </c>
      <c r="U937" s="48">
        <f t="shared" si="14"/>
        <v>66390.2</v>
      </c>
    </row>
    <row r="938" spans="2:21">
      <c r="B938" s="121" t="s">
        <v>5157</v>
      </c>
      <c r="C938" s="122">
        <v>3251</v>
      </c>
      <c r="D938" s="105"/>
      <c r="E938" s="103"/>
      <c r="F938" s="123" t="s">
        <v>224</v>
      </c>
      <c r="G938" s="124">
        <v>3010105000000</v>
      </c>
      <c r="H938" s="125"/>
      <c r="I938" s="123" t="s">
        <v>5163</v>
      </c>
      <c r="K938" s="30">
        <v>0</v>
      </c>
      <c r="L938" s="121" t="s">
        <v>22</v>
      </c>
      <c r="N938" s="30">
        <v>2997.54</v>
      </c>
      <c r="P938" s="30">
        <v>2997.54</v>
      </c>
      <c r="Q938" s="30">
        <v>0</v>
      </c>
      <c r="R938" s="121" t="s">
        <v>22</v>
      </c>
      <c r="U938" s="48">
        <f t="shared" si="14"/>
        <v>0</v>
      </c>
    </row>
    <row r="939" spans="2:21">
      <c r="B939" s="121" t="s">
        <v>5157</v>
      </c>
      <c r="C939" s="122">
        <v>3251</v>
      </c>
      <c r="D939" s="105"/>
      <c r="E939" s="103"/>
      <c r="F939" s="123" t="s">
        <v>224</v>
      </c>
      <c r="G939" s="124">
        <v>3020100000000</v>
      </c>
      <c r="H939" s="125"/>
      <c r="I939" s="123" t="s">
        <v>5151</v>
      </c>
      <c r="K939" s="30">
        <v>-2875996.58</v>
      </c>
      <c r="L939" s="121" t="s">
        <v>143</v>
      </c>
      <c r="N939" s="30">
        <v>1422992.66</v>
      </c>
      <c r="P939" s="30">
        <v>0</v>
      </c>
      <c r="Q939" s="30">
        <v>-4298989.24</v>
      </c>
      <c r="R939" s="121" t="s">
        <v>143</v>
      </c>
      <c r="U939" s="48">
        <f t="shared" si="14"/>
        <v>4298989.24</v>
      </c>
    </row>
    <row r="940" spans="2:21">
      <c r="B940" s="121" t="s">
        <v>5157</v>
      </c>
      <c r="C940" s="122">
        <v>3251</v>
      </c>
      <c r="D940" s="105"/>
      <c r="E940" s="103"/>
      <c r="F940" s="123" t="s">
        <v>224</v>
      </c>
      <c r="G940" s="124">
        <v>3020200000000</v>
      </c>
      <c r="H940" s="125"/>
      <c r="I940" s="123" t="s">
        <v>5152</v>
      </c>
      <c r="K940" s="30">
        <v>-915748.39</v>
      </c>
      <c r="L940" s="121" t="s">
        <v>143</v>
      </c>
      <c r="N940" s="30">
        <v>510058.87</v>
      </c>
      <c r="P940" s="30">
        <v>0</v>
      </c>
      <c r="Q940" s="30">
        <v>-1425807.26</v>
      </c>
      <c r="R940" s="121" t="s">
        <v>143</v>
      </c>
      <c r="U940" s="48">
        <f t="shared" si="14"/>
        <v>1425807.26</v>
      </c>
    </row>
    <row r="941" spans="2:21">
      <c r="B941" s="121" t="s">
        <v>5157</v>
      </c>
      <c r="C941" s="122">
        <v>2155</v>
      </c>
      <c r="D941" s="105"/>
      <c r="E941" s="103"/>
      <c r="F941" s="123" t="s">
        <v>225</v>
      </c>
      <c r="G941" s="124">
        <v>3010101000000</v>
      </c>
      <c r="H941" s="125"/>
      <c r="I941" s="123" t="s">
        <v>5160</v>
      </c>
      <c r="K941" s="30">
        <v>2037560.96</v>
      </c>
      <c r="L941" s="121" t="s">
        <v>22</v>
      </c>
      <c r="N941" s="30">
        <v>0</v>
      </c>
      <c r="P941" s="30">
        <v>1038819.21</v>
      </c>
      <c r="Q941" s="30">
        <v>3076380.17</v>
      </c>
      <c r="R941" s="121" t="s">
        <v>22</v>
      </c>
      <c r="U941" s="48">
        <f t="shared" si="14"/>
        <v>3076380.17</v>
      </c>
    </row>
    <row r="942" spans="2:21">
      <c r="B942" s="121" t="s">
        <v>5157</v>
      </c>
      <c r="C942" s="122">
        <v>2155</v>
      </c>
      <c r="D942" s="105"/>
      <c r="E942" s="103"/>
      <c r="F942" s="123" t="s">
        <v>225</v>
      </c>
      <c r="G942" s="124">
        <v>3010103000000</v>
      </c>
      <c r="H942" s="125"/>
      <c r="I942" s="123" t="s">
        <v>5161</v>
      </c>
      <c r="K942" s="30">
        <v>1498690.23</v>
      </c>
      <c r="L942" s="121" t="s">
        <v>22</v>
      </c>
      <c r="N942" s="30">
        <v>0</v>
      </c>
      <c r="P942" s="30">
        <v>909961.25</v>
      </c>
      <c r="Q942" s="30">
        <v>2408651.48</v>
      </c>
      <c r="R942" s="121" t="s">
        <v>22</v>
      </c>
      <c r="U942" s="48">
        <f t="shared" si="14"/>
        <v>2408651.48</v>
      </c>
    </row>
    <row r="943" spans="2:21">
      <c r="B943" s="121" t="s">
        <v>5157</v>
      </c>
      <c r="C943" s="122">
        <v>2155</v>
      </c>
      <c r="D943" s="105"/>
      <c r="E943" s="103"/>
      <c r="F943" s="123" t="s">
        <v>225</v>
      </c>
      <c r="G943" s="124">
        <v>3010104000000</v>
      </c>
      <c r="H943" s="125"/>
      <c r="I943" s="123" t="s">
        <v>5162</v>
      </c>
      <c r="K943" s="30">
        <v>78578.539999999994</v>
      </c>
      <c r="L943" s="121" t="s">
        <v>22</v>
      </c>
      <c r="N943" s="30">
        <v>0</v>
      </c>
      <c r="P943" s="30">
        <v>64219.02</v>
      </c>
      <c r="Q943" s="30">
        <v>142797.56</v>
      </c>
      <c r="R943" s="121" t="s">
        <v>22</v>
      </c>
      <c r="U943" s="48">
        <f t="shared" si="14"/>
        <v>142797.56</v>
      </c>
    </row>
    <row r="944" spans="2:21">
      <c r="B944" s="121" t="s">
        <v>5157</v>
      </c>
      <c r="C944" s="122">
        <v>2155</v>
      </c>
      <c r="D944" s="105"/>
      <c r="E944" s="103"/>
      <c r="F944" s="123" t="s">
        <v>225</v>
      </c>
      <c r="G944" s="124">
        <v>3020100000000</v>
      </c>
      <c r="H944" s="125"/>
      <c r="I944" s="123" t="s">
        <v>5151</v>
      </c>
      <c r="K944" s="30">
        <v>-3929284.59</v>
      </c>
      <c r="L944" s="121" t="s">
        <v>143</v>
      </c>
      <c r="N944" s="30">
        <v>2245337.34</v>
      </c>
      <c r="P944" s="30">
        <v>7431.64</v>
      </c>
      <c r="Q944" s="30">
        <v>-6167190.29</v>
      </c>
      <c r="R944" s="121" t="s">
        <v>143</v>
      </c>
      <c r="U944" s="48">
        <f t="shared" si="14"/>
        <v>6167190.29</v>
      </c>
    </row>
    <row r="945" spans="2:21">
      <c r="B945" s="121" t="s">
        <v>5157</v>
      </c>
      <c r="C945" s="122">
        <v>2155</v>
      </c>
      <c r="D945" s="105"/>
      <c r="E945" s="103"/>
      <c r="F945" s="123" t="s">
        <v>225</v>
      </c>
      <c r="G945" s="124">
        <v>3020200000000</v>
      </c>
      <c r="H945" s="125"/>
      <c r="I945" s="123" t="s">
        <v>5152</v>
      </c>
      <c r="K945" s="30">
        <v>-3972273.88</v>
      </c>
      <c r="L945" s="121" t="s">
        <v>143</v>
      </c>
      <c r="N945" s="30">
        <v>0</v>
      </c>
      <c r="P945" s="30">
        <v>0</v>
      </c>
      <c r="Q945" s="30">
        <v>-3972273.88</v>
      </c>
      <c r="R945" s="121" t="s">
        <v>143</v>
      </c>
      <c r="U945" s="48">
        <f t="shared" si="14"/>
        <v>3972273.88</v>
      </c>
    </row>
    <row r="946" spans="2:21">
      <c r="B946" s="121" t="s">
        <v>5157</v>
      </c>
      <c r="C946" s="122">
        <v>802</v>
      </c>
      <c r="D946" s="105"/>
      <c r="E946" s="103"/>
      <c r="F946" s="123" t="s">
        <v>226</v>
      </c>
      <c r="G946" s="124">
        <v>3010101000000</v>
      </c>
      <c r="H946" s="125"/>
      <c r="I946" s="123" t="s">
        <v>5160</v>
      </c>
      <c r="K946" s="30">
        <v>1615928.95</v>
      </c>
      <c r="L946" s="121" t="s">
        <v>22</v>
      </c>
      <c r="N946" s="30">
        <v>0</v>
      </c>
      <c r="P946" s="30">
        <v>668069.78</v>
      </c>
      <c r="Q946" s="30">
        <v>2283998.73</v>
      </c>
      <c r="R946" s="121" t="s">
        <v>22</v>
      </c>
      <c r="U946" s="48">
        <f t="shared" si="14"/>
        <v>2283998.73</v>
      </c>
    </row>
    <row r="947" spans="2:21">
      <c r="B947" s="121" t="s">
        <v>5157</v>
      </c>
      <c r="C947" s="122">
        <v>802</v>
      </c>
      <c r="D947" s="105"/>
      <c r="E947" s="103"/>
      <c r="F947" s="123" t="s">
        <v>226</v>
      </c>
      <c r="G947" s="124">
        <v>3010103000000</v>
      </c>
      <c r="H947" s="125"/>
      <c r="I947" s="123" t="s">
        <v>5161</v>
      </c>
      <c r="K947" s="30">
        <v>1723850.17</v>
      </c>
      <c r="L947" s="121" t="s">
        <v>22</v>
      </c>
      <c r="N947" s="30">
        <v>0</v>
      </c>
      <c r="P947" s="30">
        <v>705452.5</v>
      </c>
      <c r="Q947" s="30">
        <v>2429302.67</v>
      </c>
      <c r="R947" s="121" t="s">
        <v>22</v>
      </c>
      <c r="U947" s="48">
        <f t="shared" si="14"/>
        <v>2429302.67</v>
      </c>
    </row>
    <row r="948" spans="2:21">
      <c r="B948" s="121" t="s">
        <v>5157</v>
      </c>
      <c r="C948" s="122">
        <v>802</v>
      </c>
      <c r="D948" s="105"/>
      <c r="E948" s="103"/>
      <c r="F948" s="123" t="s">
        <v>226</v>
      </c>
      <c r="G948" s="124">
        <v>3010104000000</v>
      </c>
      <c r="H948" s="125"/>
      <c r="I948" s="123" t="s">
        <v>5162</v>
      </c>
      <c r="K948" s="30">
        <v>150659.10999999999</v>
      </c>
      <c r="L948" s="121" t="s">
        <v>22</v>
      </c>
      <c r="N948" s="30">
        <v>0</v>
      </c>
      <c r="P948" s="30">
        <v>76642.02</v>
      </c>
      <c r="Q948" s="30">
        <v>227301.13</v>
      </c>
      <c r="R948" s="121" t="s">
        <v>22</v>
      </c>
      <c r="U948" s="48">
        <f t="shared" si="14"/>
        <v>227301.13</v>
      </c>
    </row>
    <row r="949" spans="2:21">
      <c r="B949" s="121" t="s">
        <v>5157</v>
      </c>
      <c r="C949" s="122">
        <v>802</v>
      </c>
      <c r="D949" s="105"/>
      <c r="E949" s="103"/>
      <c r="F949" s="123" t="s">
        <v>226</v>
      </c>
      <c r="G949" s="124">
        <v>3020100000000</v>
      </c>
      <c r="H949" s="125"/>
      <c r="I949" s="123" t="s">
        <v>5151</v>
      </c>
      <c r="K949" s="30">
        <v>-28024395.489999998</v>
      </c>
      <c r="L949" s="121" t="s">
        <v>143</v>
      </c>
      <c r="N949" s="30">
        <v>11223209.289999999</v>
      </c>
      <c r="P949" s="30">
        <v>0</v>
      </c>
      <c r="Q949" s="30">
        <v>-39247604.780000001</v>
      </c>
      <c r="R949" s="121" t="s">
        <v>143</v>
      </c>
      <c r="U949" s="48">
        <f t="shared" si="14"/>
        <v>39247604.780000001</v>
      </c>
    </row>
    <row r="950" spans="2:21">
      <c r="B950" s="121" t="s">
        <v>5157</v>
      </c>
      <c r="C950" s="122">
        <v>802</v>
      </c>
      <c r="D950" s="105"/>
      <c r="E950" s="103"/>
      <c r="F950" s="123" t="s">
        <v>226</v>
      </c>
      <c r="G950" s="124">
        <v>3020200000000</v>
      </c>
      <c r="H950" s="125"/>
      <c r="I950" s="123" t="s">
        <v>5152</v>
      </c>
      <c r="K950" s="30">
        <v>-1710436.17</v>
      </c>
      <c r="L950" s="121" t="s">
        <v>143</v>
      </c>
      <c r="N950" s="30">
        <v>211125.23</v>
      </c>
      <c r="P950" s="30">
        <v>0</v>
      </c>
      <c r="Q950" s="30">
        <v>-1921561.4</v>
      </c>
      <c r="R950" s="121" t="s">
        <v>143</v>
      </c>
      <c r="U950" s="48">
        <f t="shared" si="14"/>
        <v>1921561.4</v>
      </c>
    </row>
    <row r="951" spans="2:21">
      <c r="B951" s="121" t="s">
        <v>5157</v>
      </c>
      <c r="C951" s="122">
        <v>1911</v>
      </c>
      <c r="D951" s="105"/>
      <c r="E951" s="103"/>
      <c r="F951" s="123" t="s">
        <v>227</v>
      </c>
      <c r="G951" s="124">
        <v>3010101000000</v>
      </c>
      <c r="H951" s="125"/>
      <c r="I951" s="123" t="s">
        <v>5160</v>
      </c>
      <c r="K951" s="30">
        <v>5663210.8799999999</v>
      </c>
      <c r="L951" s="121" t="s">
        <v>22</v>
      </c>
      <c r="N951" s="30">
        <v>9680.99</v>
      </c>
      <c r="P951" s="30">
        <v>2811302.8</v>
      </c>
      <c r="Q951" s="30">
        <v>8464832.6899999995</v>
      </c>
      <c r="R951" s="121" t="s">
        <v>22</v>
      </c>
      <c r="U951" s="48">
        <f t="shared" si="14"/>
        <v>8464832.6899999995</v>
      </c>
    </row>
    <row r="952" spans="2:21">
      <c r="B952" s="121" t="s">
        <v>5157</v>
      </c>
      <c r="C952" s="122">
        <v>1911</v>
      </c>
      <c r="D952" s="105"/>
      <c r="E952" s="103"/>
      <c r="F952" s="123" t="s">
        <v>227</v>
      </c>
      <c r="G952" s="124">
        <v>3010102000000</v>
      </c>
      <c r="H952" s="125"/>
      <c r="I952" s="123" t="s">
        <v>5164</v>
      </c>
      <c r="K952" s="30">
        <v>581167</v>
      </c>
      <c r="L952" s="121" t="s">
        <v>22</v>
      </c>
      <c r="N952" s="30">
        <v>0</v>
      </c>
      <c r="P952" s="30">
        <v>220567.77</v>
      </c>
      <c r="Q952" s="30">
        <v>801734.77</v>
      </c>
      <c r="R952" s="121" t="s">
        <v>22</v>
      </c>
      <c r="U952" s="48">
        <f t="shared" si="14"/>
        <v>801734.77</v>
      </c>
    </row>
    <row r="953" spans="2:21">
      <c r="B953" s="121" t="s">
        <v>5157</v>
      </c>
      <c r="C953" s="122">
        <v>1911</v>
      </c>
      <c r="D953" s="105"/>
      <c r="E953" s="103"/>
      <c r="F953" s="123" t="s">
        <v>227</v>
      </c>
      <c r="G953" s="124">
        <v>3010103000000</v>
      </c>
      <c r="H953" s="125"/>
      <c r="I953" s="123" t="s">
        <v>5161</v>
      </c>
      <c r="K953" s="30">
        <v>7368259.2300000004</v>
      </c>
      <c r="L953" s="121" t="s">
        <v>22</v>
      </c>
      <c r="N953" s="30">
        <v>1553.04</v>
      </c>
      <c r="P953" s="30">
        <v>3661983.99</v>
      </c>
      <c r="Q953" s="30">
        <v>11028690.18</v>
      </c>
      <c r="R953" s="121" t="s">
        <v>22</v>
      </c>
      <c r="U953" s="48">
        <f t="shared" si="14"/>
        <v>11028690.18</v>
      </c>
    </row>
    <row r="954" spans="2:21">
      <c r="B954" s="121" t="s">
        <v>5157</v>
      </c>
      <c r="C954" s="122">
        <v>1911</v>
      </c>
      <c r="D954" s="105"/>
      <c r="E954" s="103"/>
      <c r="F954" s="123" t="s">
        <v>227</v>
      </c>
      <c r="G954" s="124">
        <v>3010104000000</v>
      </c>
      <c r="H954" s="125"/>
      <c r="I954" s="123" t="s">
        <v>5162</v>
      </c>
      <c r="K954" s="30">
        <v>668734.48</v>
      </c>
      <c r="L954" s="121" t="s">
        <v>22</v>
      </c>
      <c r="N954" s="30">
        <v>3608.74</v>
      </c>
      <c r="P954" s="30">
        <v>267226.05</v>
      </c>
      <c r="Q954" s="30">
        <v>932351.79</v>
      </c>
      <c r="R954" s="121" t="s">
        <v>22</v>
      </c>
      <c r="U954" s="48">
        <f t="shared" si="14"/>
        <v>932351.79</v>
      </c>
    </row>
    <row r="955" spans="2:21">
      <c r="B955" s="121" t="s">
        <v>5157</v>
      </c>
      <c r="C955" s="122">
        <v>1911</v>
      </c>
      <c r="D955" s="105"/>
      <c r="E955" s="103"/>
      <c r="F955" s="123" t="s">
        <v>227</v>
      </c>
      <c r="G955" s="124">
        <v>3020100000000</v>
      </c>
      <c r="H955" s="125"/>
      <c r="I955" s="123" t="s">
        <v>5151</v>
      </c>
      <c r="K955" s="30">
        <v>-13311626.17</v>
      </c>
      <c r="L955" s="121" t="s">
        <v>143</v>
      </c>
      <c r="N955" s="30">
        <v>7942950.0800000001</v>
      </c>
      <c r="P955" s="30">
        <v>469056.94</v>
      </c>
      <c r="Q955" s="30">
        <v>-20785519.309999999</v>
      </c>
      <c r="R955" s="121" t="s">
        <v>143</v>
      </c>
      <c r="U955" s="48">
        <f t="shared" si="14"/>
        <v>20785519.309999999</v>
      </c>
    </row>
    <row r="956" spans="2:21">
      <c r="B956" s="121" t="s">
        <v>5157</v>
      </c>
      <c r="C956" s="122">
        <v>1911</v>
      </c>
      <c r="D956" s="105"/>
      <c r="E956" s="103"/>
      <c r="F956" s="123" t="s">
        <v>227</v>
      </c>
      <c r="G956" s="124">
        <v>3020200000000</v>
      </c>
      <c r="H956" s="125"/>
      <c r="I956" s="123" t="s">
        <v>5152</v>
      </c>
      <c r="K956" s="30">
        <v>-972454.05</v>
      </c>
      <c r="L956" s="121" t="s">
        <v>143</v>
      </c>
      <c r="N956" s="30">
        <v>416856.97</v>
      </c>
      <c r="P956" s="30">
        <v>0</v>
      </c>
      <c r="Q956" s="30">
        <v>-1389311.02</v>
      </c>
      <c r="R956" s="121" t="s">
        <v>143</v>
      </c>
      <c r="U956" s="48">
        <f t="shared" si="14"/>
        <v>1389311.02</v>
      </c>
    </row>
    <row r="957" spans="2:21">
      <c r="B957" s="121" t="s">
        <v>5157</v>
      </c>
      <c r="C957" s="122">
        <v>1078</v>
      </c>
      <c r="D957" s="105"/>
      <c r="E957" s="103"/>
      <c r="F957" s="123" t="s">
        <v>228</v>
      </c>
      <c r="G957" s="124">
        <v>3010101000000</v>
      </c>
      <c r="H957" s="125"/>
      <c r="I957" s="123" t="s">
        <v>5160</v>
      </c>
      <c r="K957" s="30">
        <v>1494334.88</v>
      </c>
      <c r="L957" s="121" t="s">
        <v>22</v>
      </c>
      <c r="N957" s="30">
        <v>0</v>
      </c>
      <c r="P957" s="30">
        <v>750826.72</v>
      </c>
      <c r="Q957" s="30">
        <v>2245161.6</v>
      </c>
      <c r="R957" s="121" t="s">
        <v>22</v>
      </c>
      <c r="U957" s="48">
        <f t="shared" si="14"/>
        <v>2245161.6</v>
      </c>
    </row>
    <row r="958" spans="2:21">
      <c r="B958" s="121" t="s">
        <v>5157</v>
      </c>
      <c r="C958" s="122">
        <v>1078</v>
      </c>
      <c r="D958" s="105"/>
      <c r="E958" s="103"/>
      <c r="F958" s="123" t="s">
        <v>228</v>
      </c>
      <c r="G958" s="124">
        <v>3020100000000</v>
      </c>
      <c r="H958" s="125"/>
      <c r="I958" s="123" t="s">
        <v>5151</v>
      </c>
      <c r="K958" s="30">
        <v>-2748505.93</v>
      </c>
      <c r="L958" s="121" t="s">
        <v>143</v>
      </c>
      <c r="N958" s="30">
        <v>1832688.43</v>
      </c>
      <c r="P958" s="30">
        <v>0</v>
      </c>
      <c r="Q958" s="30">
        <v>-4581194.3600000003</v>
      </c>
      <c r="R958" s="121" t="s">
        <v>143</v>
      </c>
      <c r="U958" s="48">
        <f t="shared" si="14"/>
        <v>4581194.3600000003</v>
      </c>
    </row>
    <row r="959" spans="2:21">
      <c r="B959" s="121" t="s">
        <v>5157</v>
      </c>
      <c r="C959" s="122">
        <v>1078</v>
      </c>
      <c r="D959" s="105"/>
      <c r="E959" s="103"/>
      <c r="F959" s="123" t="s">
        <v>228</v>
      </c>
      <c r="G959" s="124">
        <v>3020200000000</v>
      </c>
      <c r="H959" s="125"/>
      <c r="I959" s="123" t="s">
        <v>5152</v>
      </c>
      <c r="K959" s="30">
        <v>-403223.8</v>
      </c>
      <c r="L959" s="121" t="s">
        <v>143</v>
      </c>
      <c r="N959" s="30">
        <v>180886.84</v>
      </c>
      <c r="P959" s="30">
        <v>0</v>
      </c>
      <c r="Q959" s="30">
        <v>-584110.64</v>
      </c>
      <c r="R959" s="121" t="s">
        <v>143</v>
      </c>
      <c r="U959" s="48">
        <f t="shared" si="14"/>
        <v>584110.64</v>
      </c>
    </row>
    <row r="960" spans="2:21">
      <c r="B960" s="121" t="s">
        <v>5157</v>
      </c>
      <c r="C960" s="122">
        <v>1924</v>
      </c>
      <c r="D960" s="105"/>
      <c r="E960" s="103"/>
      <c r="F960" s="123" t="s">
        <v>229</v>
      </c>
      <c r="G960" s="124">
        <v>3010101000000</v>
      </c>
      <c r="H960" s="125"/>
      <c r="I960" s="123" t="s">
        <v>5160</v>
      </c>
      <c r="K960" s="30">
        <v>5558503.5800000001</v>
      </c>
      <c r="L960" s="121" t="s">
        <v>22</v>
      </c>
      <c r="N960" s="30">
        <v>0</v>
      </c>
      <c r="P960" s="30">
        <v>2887687.79</v>
      </c>
      <c r="Q960" s="30">
        <v>8446191.3699999992</v>
      </c>
      <c r="R960" s="121" t="s">
        <v>22</v>
      </c>
      <c r="U960" s="48">
        <f t="shared" si="14"/>
        <v>8446191.3699999992</v>
      </c>
    </row>
    <row r="961" spans="2:21">
      <c r="B961" s="121" t="s">
        <v>5157</v>
      </c>
      <c r="C961" s="122">
        <v>1924</v>
      </c>
      <c r="D961" s="105"/>
      <c r="E961" s="103"/>
      <c r="F961" s="123" t="s">
        <v>229</v>
      </c>
      <c r="G961" s="124">
        <v>3010103000000</v>
      </c>
      <c r="H961" s="125"/>
      <c r="I961" s="123" t="s">
        <v>5161</v>
      </c>
      <c r="K961" s="30">
        <v>4683810.9000000004</v>
      </c>
      <c r="L961" s="121" t="s">
        <v>22</v>
      </c>
      <c r="N961" s="30">
        <v>596.41999999999996</v>
      </c>
      <c r="P961" s="30">
        <v>2398512.2799999998</v>
      </c>
      <c r="Q961" s="30">
        <v>7081726.7599999998</v>
      </c>
      <c r="R961" s="121" t="s">
        <v>22</v>
      </c>
      <c r="U961" s="48">
        <f t="shared" si="14"/>
        <v>7081726.7599999998</v>
      </c>
    </row>
    <row r="962" spans="2:21">
      <c r="B962" s="121" t="s">
        <v>5157</v>
      </c>
      <c r="C962" s="122">
        <v>1924</v>
      </c>
      <c r="D962" s="105"/>
      <c r="E962" s="103"/>
      <c r="F962" s="123" t="s">
        <v>229</v>
      </c>
      <c r="G962" s="124">
        <v>3010104000000</v>
      </c>
      <c r="H962" s="125"/>
      <c r="I962" s="123" t="s">
        <v>5162</v>
      </c>
      <c r="K962" s="30">
        <v>302609.65999999997</v>
      </c>
      <c r="L962" s="121" t="s">
        <v>22</v>
      </c>
      <c r="N962" s="30">
        <v>21385.25</v>
      </c>
      <c r="P962" s="30">
        <v>162925.62</v>
      </c>
      <c r="Q962" s="30">
        <v>444150.03</v>
      </c>
      <c r="R962" s="121" t="s">
        <v>22</v>
      </c>
      <c r="U962" s="48">
        <f t="shared" si="14"/>
        <v>444150.03</v>
      </c>
    </row>
    <row r="963" spans="2:21">
      <c r="B963" s="121" t="s">
        <v>5157</v>
      </c>
      <c r="C963" s="122">
        <v>1924</v>
      </c>
      <c r="D963" s="105"/>
      <c r="E963" s="103"/>
      <c r="F963" s="123" t="s">
        <v>229</v>
      </c>
      <c r="G963" s="124">
        <v>3010105000000</v>
      </c>
      <c r="H963" s="125"/>
      <c r="I963" s="123" t="s">
        <v>5163</v>
      </c>
      <c r="K963" s="30">
        <v>0</v>
      </c>
      <c r="L963" s="121" t="s">
        <v>22</v>
      </c>
      <c r="N963" s="30">
        <v>19052.21</v>
      </c>
      <c r="P963" s="30">
        <v>19052.21</v>
      </c>
      <c r="Q963" s="30">
        <v>0</v>
      </c>
      <c r="R963" s="121" t="s">
        <v>22</v>
      </c>
      <c r="U963" s="48">
        <f t="shared" si="14"/>
        <v>0</v>
      </c>
    </row>
    <row r="964" spans="2:21">
      <c r="B964" s="121" t="s">
        <v>5157</v>
      </c>
      <c r="C964" s="122">
        <v>1924</v>
      </c>
      <c r="D964" s="105"/>
      <c r="E964" s="103"/>
      <c r="F964" s="123" t="s">
        <v>229</v>
      </c>
      <c r="G964" s="124">
        <v>3020100000000</v>
      </c>
      <c r="H964" s="125"/>
      <c r="I964" s="123" t="s">
        <v>5151</v>
      </c>
      <c r="K964" s="30">
        <v>-11915727.67</v>
      </c>
      <c r="L964" s="121" t="s">
        <v>143</v>
      </c>
      <c r="N964" s="30">
        <v>6385749.0899999999</v>
      </c>
      <c r="P964" s="30">
        <v>0</v>
      </c>
      <c r="Q964" s="30">
        <v>-18301476.760000002</v>
      </c>
      <c r="R964" s="121" t="s">
        <v>143</v>
      </c>
      <c r="U964" s="48">
        <f t="shared" si="14"/>
        <v>18301476.760000002</v>
      </c>
    </row>
    <row r="965" spans="2:21">
      <c r="B965" s="121" t="s">
        <v>5157</v>
      </c>
      <c r="C965" s="122">
        <v>1924</v>
      </c>
      <c r="D965" s="105"/>
      <c r="E965" s="103"/>
      <c r="F965" s="123" t="s">
        <v>229</v>
      </c>
      <c r="G965" s="124">
        <v>3020200000000</v>
      </c>
      <c r="H965" s="125"/>
      <c r="I965" s="123" t="s">
        <v>5152</v>
      </c>
      <c r="K965" s="30">
        <v>-323460.81</v>
      </c>
      <c r="L965" s="121" t="s">
        <v>143</v>
      </c>
      <c r="N965" s="30">
        <v>150178.45000000001</v>
      </c>
      <c r="P965" s="30">
        <v>0</v>
      </c>
      <c r="Q965" s="30">
        <v>-473639.26</v>
      </c>
      <c r="R965" s="121" t="s">
        <v>143</v>
      </c>
      <c r="U965" s="48">
        <f t="shared" si="14"/>
        <v>473639.26</v>
      </c>
    </row>
    <row r="966" spans="2:21">
      <c r="B966" s="121" t="s">
        <v>5157</v>
      </c>
      <c r="C966" s="122">
        <v>821</v>
      </c>
      <c r="D966" s="105"/>
      <c r="E966" s="103"/>
      <c r="F966" s="123" t="s">
        <v>230</v>
      </c>
      <c r="G966" s="124">
        <v>3010101000000</v>
      </c>
      <c r="H966" s="125"/>
      <c r="I966" s="123" t="s">
        <v>5160</v>
      </c>
      <c r="K966" s="30">
        <v>2395073.5299999998</v>
      </c>
      <c r="L966" s="121" t="s">
        <v>22</v>
      </c>
      <c r="N966" s="30">
        <v>0</v>
      </c>
      <c r="P966" s="30">
        <v>1193863.9099999999</v>
      </c>
      <c r="Q966" s="30">
        <v>3588937.44</v>
      </c>
      <c r="R966" s="121" t="s">
        <v>22</v>
      </c>
      <c r="U966" s="48">
        <f t="shared" si="14"/>
        <v>3588937.44</v>
      </c>
    </row>
    <row r="967" spans="2:21">
      <c r="B967" s="121" t="s">
        <v>5157</v>
      </c>
      <c r="C967" s="122">
        <v>821</v>
      </c>
      <c r="D967" s="105"/>
      <c r="E967" s="103"/>
      <c r="F967" s="123" t="s">
        <v>230</v>
      </c>
      <c r="G967" s="124">
        <v>3010104000000</v>
      </c>
      <c r="H967" s="125"/>
      <c r="I967" s="123" t="s">
        <v>5162</v>
      </c>
      <c r="K967" s="30">
        <v>7789.54</v>
      </c>
      <c r="L967" s="121" t="s">
        <v>22</v>
      </c>
      <c r="N967" s="30">
        <v>0</v>
      </c>
      <c r="P967" s="30">
        <v>13049.84</v>
      </c>
      <c r="Q967" s="30">
        <v>20839.38</v>
      </c>
      <c r="R967" s="121" t="s">
        <v>22</v>
      </c>
      <c r="U967" s="48">
        <f t="shared" si="14"/>
        <v>20839.38</v>
      </c>
    </row>
    <row r="968" spans="2:21">
      <c r="B968" s="121" t="s">
        <v>5157</v>
      </c>
      <c r="C968" s="122">
        <v>821</v>
      </c>
      <c r="D968" s="105"/>
      <c r="E968" s="103"/>
      <c r="F968" s="123" t="s">
        <v>230</v>
      </c>
      <c r="G968" s="124">
        <v>3010105000000</v>
      </c>
      <c r="H968" s="125"/>
      <c r="I968" s="123" t="s">
        <v>5163</v>
      </c>
      <c r="K968" s="30">
        <v>128.49</v>
      </c>
      <c r="L968" s="121" t="s">
        <v>22</v>
      </c>
      <c r="N968" s="30">
        <v>1285.95</v>
      </c>
      <c r="P968" s="30">
        <v>1285.95</v>
      </c>
      <c r="Q968" s="30">
        <v>128.49</v>
      </c>
      <c r="R968" s="121" t="s">
        <v>22</v>
      </c>
      <c r="U968" s="48">
        <f t="shared" si="14"/>
        <v>128.49</v>
      </c>
    </row>
    <row r="969" spans="2:21">
      <c r="B969" s="121" t="s">
        <v>5157</v>
      </c>
      <c r="C969" s="122">
        <v>821</v>
      </c>
      <c r="D969" s="105"/>
      <c r="E969" s="103"/>
      <c r="F969" s="123" t="s">
        <v>230</v>
      </c>
      <c r="G969" s="124">
        <v>3020100000000</v>
      </c>
      <c r="H969" s="125"/>
      <c r="I969" s="123" t="s">
        <v>5151</v>
      </c>
      <c r="K969" s="30">
        <v>-704279.74</v>
      </c>
      <c r="L969" s="121" t="s">
        <v>143</v>
      </c>
      <c r="N969" s="30">
        <v>352079.85</v>
      </c>
      <c r="P969" s="30">
        <v>0</v>
      </c>
      <c r="Q969" s="30">
        <v>-1056359.5900000001</v>
      </c>
      <c r="R969" s="121" t="s">
        <v>143</v>
      </c>
      <c r="U969" s="48">
        <f t="shared" si="14"/>
        <v>1056359.5900000001</v>
      </c>
    </row>
    <row r="970" spans="2:21">
      <c r="B970" s="121" t="s">
        <v>5157</v>
      </c>
      <c r="C970" s="122">
        <v>821</v>
      </c>
      <c r="D970" s="105"/>
      <c r="E970" s="103"/>
      <c r="F970" s="123" t="s">
        <v>230</v>
      </c>
      <c r="G970" s="124">
        <v>3020200000000</v>
      </c>
      <c r="H970" s="125"/>
      <c r="I970" s="123" t="s">
        <v>5152</v>
      </c>
      <c r="K970" s="30">
        <v>-278131.34000000003</v>
      </c>
      <c r="L970" s="121" t="s">
        <v>143</v>
      </c>
      <c r="N970" s="30">
        <v>94130.17</v>
      </c>
      <c r="P970" s="30">
        <v>0</v>
      </c>
      <c r="Q970" s="30">
        <v>-372261.51</v>
      </c>
      <c r="R970" s="121" t="s">
        <v>143</v>
      </c>
      <c r="U970" s="48">
        <f t="shared" si="14"/>
        <v>372261.51</v>
      </c>
    </row>
    <row r="971" spans="2:21">
      <c r="B971" s="121" t="s">
        <v>5157</v>
      </c>
      <c r="C971" s="122">
        <v>4786</v>
      </c>
      <c r="D971" s="105"/>
      <c r="E971" s="103"/>
      <c r="F971" s="123" t="s">
        <v>231</v>
      </c>
      <c r="G971" s="124">
        <v>3010101000000</v>
      </c>
      <c r="H971" s="125"/>
      <c r="I971" s="123" t="s">
        <v>5160</v>
      </c>
      <c r="K971" s="30">
        <v>1635728.56</v>
      </c>
      <c r="L971" s="121" t="s">
        <v>22</v>
      </c>
      <c r="N971" s="30">
        <v>0</v>
      </c>
      <c r="P971" s="30">
        <v>871010.15</v>
      </c>
      <c r="Q971" s="30">
        <v>2506738.71</v>
      </c>
      <c r="R971" s="121" t="s">
        <v>22</v>
      </c>
      <c r="U971" s="48">
        <f t="shared" si="14"/>
        <v>2506738.71</v>
      </c>
    </row>
    <row r="972" spans="2:21">
      <c r="B972" s="121" t="s">
        <v>5157</v>
      </c>
      <c r="C972" s="122">
        <v>4786</v>
      </c>
      <c r="D972" s="105"/>
      <c r="E972" s="103"/>
      <c r="F972" s="123" t="s">
        <v>231</v>
      </c>
      <c r="G972" s="124">
        <v>3010103000000</v>
      </c>
      <c r="H972" s="125"/>
      <c r="I972" s="123" t="s">
        <v>5161</v>
      </c>
      <c r="K972" s="30">
        <v>1730640.56</v>
      </c>
      <c r="L972" s="121" t="s">
        <v>22</v>
      </c>
      <c r="N972" s="30">
        <v>408.66</v>
      </c>
      <c r="P972" s="30">
        <v>939851.27</v>
      </c>
      <c r="Q972" s="30">
        <v>2670083.17</v>
      </c>
      <c r="R972" s="121" t="s">
        <v>22</v>
      </c>
      <c r="U972" s="48">
        <f t="shared" si="14"/>
        <v>2670083.17</v>
      </c>
    </row>
    <row r="973" spans="2:21">
      <c r="B973" s="121" t="s">
        <v>5157</v>
      </c>
      <c r="C973" s="122">
        <v>4786</v>
      </c>
      <c r="D973" s="105"/>
      <c r="E973" s="103"/>
      <c r="F973" s="123" t="s">
        <v>231</v>
      </c>
      <c r="G973" s="124">
        <v>3020100000000</v>
      </c>
      <c r="H973" s="125"/>
      <c r="I973" s="123" t="s">
        <v>5151</v>
      </c>
      <c r="K973" s="30">
        <v>-7012.07</v>
      </c>
      <c r="L973" s="121" t="s">
        <v>143</v>
      </c>
      <c r="N973" s="30">
        <v>3559.92</v>
      </c>
      <c r="P973" s="30">
        <v>0</v>
      </c>
      <c r="Q973" s="30">
        <v>-10571.99</v>
      </c>
      <c r="R973" s="121" t="s">
        <v>143</v>
      </c>
      <c r="U973" s="48">
        <f t="shared" si="14"/>
        <v>10571.99</v>
      </c>
    </row>
    <row r="974" spans="2:21">
      <c r="B974" s="121" t="s">
        <v>5157</v>
      </c>
      <c r="C974" s="122">
        <v>2333</v>
      </c>
      <c r="D974" s="105"/>
      <c r="E974" s="103"/>
      <c r="F974" s="123" t="s">
        <v>232</v>
      </c>
      <c r="G974" s="124">
        <v>3010101000000</v>
      </c>
      <c r="H974" s="125"/>
      <c r="I974" s="123" t="s">
        <v>5160</v>
      </c>
      <c r="K974" s="30">
        <v>3574165.3</v>
      </c>
      <c r="L974" s="121" t="s">
        <v>22</v>
      </c>
      <c r="N974" s="30">
        <v>0</v>
      </c>
      <c r="P974" s="30">
        <v>1813704.26</v>
      </c>
      <c r="Q974" s="30">
        <v>5387869.5599999996</v>
      </c>
      <c r="R974" s="121" t="s">
        <v>22</v>
      </c>
      <c r="U974" s="48">
        <f t="shared" ref="U974:U1037" si="15">ABS(Q974)</f>
        <v>5387869.5599999996</v>
      </c>
    </row>
    <row r="975" spans="2:21">
      <c r="B975" s="121" t="s">
        <v>5157</v>
      </c>
      <c r="C975" s="122">
        <v>2333</v>
      </c>
      <c r="D975" s="105"/>
      <c r="E975" s="103"/>
      <c r="F975" s="123" t="s">
        <v>232</v>
      </c>
      <c r="G975" s="124">
        <v>3010103000000</v>
      </c>
      <c r="H975" s="125"/>
      <c r="I975" s="123" t="s">
        <v>5161</v>
      </c>
      <c r="K975" s="30">
        <v>4850295.51</v>
      </c>
      <c r="L975" s="121" t="s">
        <v>22</v>
      </c>
      <c r="N975" s="30">
        <v>0</v>
      </c>
      <c r="P975" s="30">
        <v>2446226.1800000002</v>
      </c>
      <c r="Q975" s="30">
        <v>7296521.6900000004</v>
      </c>
      <c r="R975" s="121" t="s">
        <v>22</v>
      </c>
      <c r="U975" s="48">
        <f t="shared" si="15"/>
        <v>7296521.6900000004</v>
      </c>
    </row>
    <row r="976" spans="2:21">
      <c r="B976" s="121" t="s">
        <v>5157</v>
      </c>
      <c r="C976" s="122">
        <v>2333</v>
      </c>
      <c r="D976" s="105"/>
      <c r="E976" s="103"/>
      <c r="F976" s="123" t="s">
        <v>232</v>
      </c>
      <c r="G976" s="124">
        <v>3010104000000</v>
      </c>
      <c r="H976" s="125"/>
      <c r="I976" s="123" t="s">
        <v>5162</v>
      </c>
      <c r="K976" s="30">
        <v>22377.22</v>
      </c>
      <c r="L976" s="121" t="s">
        <v>22</v>
      </c>
      <c r="N976" s="30">
        <v>0</v>
      </c>
      <c r="P976" s="30">
        <v>908.24</v>
      </c>
      <c r="Q976" s="30">
        <v>23285.46</v>
      </c>
      <c r="R976" s="121" t="s">
        <v>22</v>
      </c>
      <c r="U976" s="48">
        <f t="shared" si="15"/>
        <v>23285.46</v>
      </c>
    </row>
    <row r="977" spans="2:21">
      <c r="B977" s="121" t="s">
        <v>5157</v>
      </c>
      <c r="C977" s="122">
        <v>2333</v>
      </c>
      <c r="D977" s="105"/>
      <c r="E977" s="103"/>
      <c r="F977" s="123" t="s">
        <v>232</v>
      </c>
      <c r="G977" s="124">
        <v>3020100000000</v>
      </c>
      <c r="H977" s="125"/>
      <c r="I977" s="123" t="s">
        <v>5151</v>
      </c>
      <c r="K977" s="30">
        <v>-14334469.59</v>
      </c>
      <c r="L977" s="121" t="s">
        <v>143</v>
      </c>
      <c r="N977" s="30">
        <v>7151303.8799999999</v>
      </c>
      <c r="P977" s="30">
        <v>0</v>
      </c>
      <c r="Q977" s="30">
        <v>-21485773.469999999</v>
      </c>
      <c r="R977" s="121" t="s">
        <v>143</v>
      </c>
      <c r="U977" s="48">
        <f t="shared" si="15"/>
        <v>21485773.469999999</v>
      </c>
    </row>
    <row r="978" spans="2:21">
      <c r="B978" s="121" t="s">
        <v>5157</v>
      </c>
      <c r="C978" s="122">
        <v>4011</v>
      </c>
      <c r="D978" s="105"/>
      <c r="E978" s="103"/>
      <c r="F978" s="123" t="s">
        <v>233</v>
      </c>
      <c r="G978" s="124">
        <v>3010101000000</v>
      </c>
      <c r="H978" s="125"/>
      <c r="I978" s="123" t="s">
        <v>5160</v>
      </c>
      <c r="K978" s="30">
        <v>777462.17</v>
      </c>
      <c r="L978" s="121" t="s">
        <v>22</v>
      </c>
      <c r="N978" s="30">
        <v>0</v>
      </c>
      <c r="P978" s="30">
        <v>306812.99</v>
      </c>
      <c r="Q978" s="30">
        <v>1084275.1599999999</v>
      </c>
      <c r="R978" s="121" t="s">
        <v>22</v>
      </c>
      <c r="U978" s="48">
        <f t="shared" si="15"/>
        <v>1084275.1599999999</v>
      </c>
    </row>
    <row r="979" spans="2:21">
      <c r="B979" s="121" t="s">
        <v>5157</v>
      </c>
      <c r="C979" s="122">
        <v>4011</v>
      </c>
      <c r="D979" s="105"/>
      <c r="E979" s="103"/>
      <c r="F979" s="123" t="s">
        <v>233</v>
      </c>
      <c r="G979" s="124">
        <v>3010103000000</v>
      </c>
      <c r="H979" s="125"/>
      <c r="I979" s="123" t="s">
        <v>5161</v>
      </c>
      <c r="K979" s="30">
        <v>898368.67</v>
      </c>
      <c r="L979" s="121" t="s">
        <v>22</v>
      </c>
      <c r="N979" s="30">
        <v>0</v>
      </c>
      <c r="P979" s="30">
        <v>456817.27</v>
      </c>
      <c r="Q979" s="30">
        <v>1355185.94</v>
      </c>
      <c r="R979" s="121" t="s">
        <v>22</v>
      </c>
      <c r="U979" s="48">
        <f t="shared" si="15"/>
        <v>1355185.94</v>
      </c>
    </row>
    <row r="980" spans="2:21">
      <c r="B980" s="121" t="s">
        <v>5157</v>
      </c>
      <c r="C980" s="122">
        <v>4011</v>
      </c>
      <c r="D980" s="105"/>
      <c r="E980" s="103"/>
      <c r="F980" s="123" t="s">
        <v>233</v>
      </c>
      <c r="G980" s="124">
        <v>3010104000000</v>
      </c>
      <c r="H980" s="125"/>
      <c r="I980" s="123" t="s">
        <v>5162</v>
      </c>
      <c r="K980" s="30">
        <v>19379.560000000001</v>
      </c>
      <c r="L980" s="121" t="s">
        <v>22</v>
      </c>
      <c r="N980" s="30">
        <v>0</v>
      </c>
      <c r="P980" s="30">
        <v>19536.2</v>
      </c>
      <c r="Q980" s="30">
        <v>38915.760000000002</v>
      </c>
      <c r="R980" s="121" t="s">
        <v>22</v>
      </c>
      <c r="U980" s="48">
        <f t="shared" si="15"/>
        <v>38915.760000000002</v>
      </c>
    </row>
    <row r="981" spans="2:21">
      <c r="B981" s="121" t="s">
        <v>5157</v>
      </c>
      <c r="C981" s="122">
        <v>4011</v>
      </c>
      <c r="D981" s="105"/>
      <c r="E981" s="103"/>
      <c r="F981" s="123" t="s">
        <v>233</v>
      </c>
      <c r="G981" s="124">
        <v>3010105000000</v>
      </c>
      <c r="H981" s="125"/>
      <c r="I981" s="123" t="s">
        <v>5163</v>
      </c>
      <c r="K981" s="30">
        <v>2368</v>
      </c>
      <c r="L981" s="121" t="s">
        <v>22</v>
      </c>
      <c r="N981" s="30">
        <v>0</v>
      </c>
      <c r="P981" s="30">
        <v>1184</v>
      </c>
      <c r="Q981" s="30">
        <v>3552</v>
      </c>
      <c r="R981" s="121" t="s">
        <v>22</v>
      </c>
      <c r="U981" s="48">
        <f t="shared" si="15"/>
        <v>3552</v>
      </c>
    </row>
    <row r="982" spans="2:21">
      <c r="B982" s="121" t="s">
        <v>5157</v>
      </c>
      <c r="C982" s="122">
        <v>4011</v>
      </c>
      <c r="D982" s="105"/>
      <c r="E982" s="103"/>
      <c r="F982" s="123" t="s">
        <v>233</v>
      </c>
      <c r="G982" s="124">
        <v>3020100000000</v>
      </c>
      <c r="H982" s="125"/>
      <c r="I982" s="123" t="s">
        <v>5151</v>
      </c>
      <c r="K982" s="30">
        <v>-1140548.6299999999</v>
      </c>
      <c r="L982" s="121" t="s">
        <v>143</v>
      </c>
      <c r="N982" s="30">
        <v>570066.64</v>
      </c>
      <c r="P982" s="30">
        <v>0</v>
      </c>
      <c r="Q982" s="30">
        <v>-1710615.27</v>
      </c>
      <c r="R982" s="121" t="s">
        <v>143</v>
      </c>
      <c r="U982" s="48">
        <f t="shared" si="15"/>
        <v>1710615.27</v>
      </c>
    </row>
    <row r="983" spans="2:21">
      <c r="B983" s="121" t="s">
        <v>5157</v>
      </c>
      <c r="C983" s="122">
        <v>4011</v>
      </c>
      <c r="D983" s="105"/>
      <c r="E983" s="103"/>
      <c r="F983" s="123" t="s">
        <v>233</v>
      </c>
      <c r="G983" s="124">
        <v>3020200000000</v>
      </c>
      <c r="H983" s="125"/>
      <c r="I983" s="123" t="s">
        <v>5152</v>
      </c>
      <c r="K983" s="30">
        <v>-384887.76</v>
      </c>
      <c r="L983" s="121" t="s">
        <v>143</v>
      </c>
      <c r="N983" s="30">
        <v>65677.16</v>
      </c>
      <c r="P983" s="30">
        <v>0</v>
      </c>
      <c r="Q983" s="30">
        <v>-450564.92</v>
      </c>
      <c r="R983" s="121" t="s">
        <v>143</v>
      </c>
      <c r="U983" s="48">
        <f t="shared" si="15"/>
        <v>450564.92</v>
      </c>
    </row>
    <row r="984" spans="2:21">
      <c r="B984" s="121" t="s">
        <v>5157</v>
      </c>
      <c r="C984" s="122">
        <v>1969</v>
      </c>
      <c r="D984" s="105"/>
      <c r="E984" s="103"/>
      <c r="F984" s="123" t="s">
        <v>234</v>
      </c>
      <c r="G984" s="124">
        <v>3010101000000</v>
      </c>
      <c r="H984" s="125"/>
      <c r="I984" s="123" t="s">
        <v>5160</v>
      </c>
      <c r="K984" s="30">
        <v>2256119.36</v>
      </c>
      <c r="L984" s="121" t="s">
        <v>22</v>
      </c>
      <c r="N984" s="30">
        <v>0</v>
      </c>
      <c r="P984" s="30">
        <v>1126591.42</v>
      </c>
      <c r="Q984" s="30">
        <v>3382710.78</v>
      </c>
      <c r="R984" s="121" t="s">
        <v>22</v>
      </c>
      <c r="U984" s="48">
        <f t="shared" si="15"/>
        <v>3382710.78</v>
      </c>
    </row>
    <row r="985" spans="2:21">
      <c r="B985" s="121" t="s">
        <v>5157</v>
      </c>
      <c r="C985" s="122">
        <v>1969</v>
      </c>
      <c r="D985" s="105"/>
      <c r="E985" s="103"/>
      <c r="F985" s="123" t="s">
        <v>234</v>
      </c>
      <c r="G985" s="124">
        <v>3010103000000</v>
      </c>
      <c r="H985" s="125"/>
      <c r="I985" s="123" t="s">
        <v>5161</v>
      </c>
      <c r="K985" s="30">
        <v>3133626.25</v>
      </c>
      <c r="L985" s="121" t="s">
        <v>22</v>
      </c>
      <c r="N985" s="30">
        <v>0</v>
      </c>
      <c r="P985" s="30">
        <v>1571929.47</v>
      </c>
      <c r="Q985" s="30">
        <v>4705555.72</v>
      </c>
      <c r="R985" s="121" t="s">
        <v>22</v>
      </c>
      <c r="U985" s="48">
        <f t="shared" si="15"/>
        <v>4705555.72</v>
      </c>
    </row>
    <row r="986" spans="2:21">
      <c r="B986" s="121" t="s">
        <v>5157</v>
      </c>
      <c r="C986" s="122">
        <v>1969</v>
      </c>
      <c r="D986" s="105"/>
      <c r="E986" s="103"/>
      <c r="F986" s="123" t="s">
        <v>234</v>
      </c>
      <c r="G986" s="124">
        <v>3010104000000</v>
      </c>
      <c r="H986" s="125"/>
      <c r="I986" s="123" t="s">
        <v>5162</v>
      </c>
      <c r="K986" s="30">
        <v>10744.74</v>
      </c>
      <c r="L986" s="121" t="s">
        <v>22</v>
      </c>
      <c r="N986" s="30">
        <v>0</v>
      </c>
      <c r="P986" s="30">
        <v>5372.37</v>
      </c>
      <c r="Q986" s="30">
        <v>16117.11</v>
      </c>
      <c r="R986" s="121" t="s">
        <v>22</v>
      </c>
      <c r="U986" s="48">
        <f t="shared" si="15"/>
        <v>16117.11</v>
      </c>
    </row>
    <row r="987" spans="2:21">
      <c r="B987" s="121" t="s">
        <v>5157</v>
      </c>
      <c r="C987" s="122">
        <v>1969</v>
      </c>
      <c r="D987" s="105"/>
      <c r="E987" s="103"/>
      <c r="F987" s="123" t="s">
        <v>234</v>
      </c>
      <c r="G987" s="124">
        <v>3020100000000</v>
      </c>
      <c r="H987" s="125"/>
      <c r="I987" s="123" t="s">
        <v>5151</v>
      </c>
      <c r="K987" s="30">
        <v>-15759191.99</v>
      </c>
      <c r="L987" s="121" t="s">
        <v>143</v>
      </c>
      <c r="N987" s="30">
        <v>7858720.4000000004</v>
      </c>
      <c r="P987" s="30">
        <v>0</v>
      </c>
      <c r="Q987" s="30">
        <v>-23617912.390000001</v>
      </c>
      <c r="R987" s="121" t="s">
        <v>143</v>
      </c>
      <c r="U987" s="48">
        <f t="shared" si="15"/>
        <v>23617912.390000001</v>
      </c>
    </row>
    <row r="988" spans="2:21">
      <c r="B988" s="121" t="s">
        <v>5157</v>
      </c>
      <c r="C988" s="122">
        <v>1969</v>
      </c>
      <c r="D988" s="105"/>
      <c r="E988" s="103"/>
      <c r="F988" s="123" t="s">
        <v>234</v>
      </c>
      <c r="G988" s="124">
        <v>3020200000000</v>
      </c>
      <c r="H988" s="125"/>
      <c r="I988" s="123" t="s">
        <v>5152</v>
      </c>
      <c r="K988" s="30">
        <v>-26550.43</v>
      </c>
      <c r="L988" s="121" t="s">
        <v>143</v>
      </c>
      <c r="N988" s="30">
        <v>1373564.41</v>
      </c>
      <c r="P988" s="30">
        <v>0</v>
      </c>
      <c r="Q988" s="30">
        <v>-1400114.84</v>
      </c>
      <c r="R988" s="121" t="s">
        <v>143</v>
      </c>
      <c r="U988" s="48">
        <f t="shared" si="15"/>
        <v>1400114.84</v>
      </c>
    </row>
    <row r="989" spans="2:21">
      <c r="B989" s="121" t="s">
        <v>5157</v>
      </c>
      <c r="C989" s="122">
        <v>4311</v>
      </c>
      <c r="D989" s="105"/>
      <c r="E989" s="103"/>
      <c r="F989" s="123" t="s">
        <v>235</v>
      </c>
      <c r="G989" s="124">
        <v>3010101000000</v>
      </c>
      <c r="H989" s="125"/>
      <c r="I989" s="123" t="s">
        <v>5160</v>
      </c>
      <c r="K989" s="30">
        <v>220417.94</v>
      </c>
      <c r="L989" s="121" t="s">
        <v>22</v>
      </c>
      <c r="N989" s="30">
        <v>0</v>
      </c>
      <c r="P989" s="30">
        <v>111798.18</v>
      </c>
      <c r="Q989" s="30">
        <v>332216.12</v>
      </c>
      <c r="R989" s="121" t="s">
        <v>22</v>
      </c>
      <c r="U989" s="48">
        <f t="shared" si="15"/>
        <v>332216.12</v>
      </c>
    </row>
    <row r="990" spans="2:21">
      <c r="B990" s="121" t="s">
        <v>5157</v>
      </c>
      <c r="C990" s="122">
        <v>4311</v>
      </c>
      <c r="D990" s="105"/>
      <c r="E990" s="103"/>
      <c r="F990" s="123" t="s">
        <v>235</v>
      </c>
      <c r="G990" s="124">
        <v>3010103000000</v>
      </c>
      <c r="H990" s="125"/>
      <c r="I990" s="123" t="s">
        <v>5161</v>
      </c>
      <c r="K990" s="30">
        <v>90174.85</v>
      </c>
      <c r="L990" s="121" t="s">
        <v>22</v>
      </c>
      <c r="N990" s="30">
        <v>0</v>
      </c>
      <c r="P990" s="30">
        <v>45629.02</v>
      </c>
      <c r="Q990" s="30">
        <v>135803.87</v>
      </c>
      <c r="R990" s="121" t="s">
        <v>22</v>
      </c>
      <c r="U990" s="48">
        <f t="shared" si="15"/>
        <v>135803.87</v>
      </c>
    </row>
    <row r="991" spans="2:21">
      <c r="B991" s="121" t="s">
        <v>5157</v>
      </c>
      <c r="C991" s="122">
        <v>4311</v>
      </c>
      <c r="D991" s="105"/>
      <c r="E991" s="103"/>
      <c r="F991" s="123" t="s">
        <v>235</v>
      </c>
      <c r="G991" s="124">
        <v>3020100000000</v>
      </c>
      <c r="H991" s="125"/>
      <c r="I991" s="123" t="s">
        <v>5151</v>
      </c>
      <c r="K991" s="30">
        <v>-1734842.33</v>
      </c>
      <c r="L991" s="121" t="s">
        <v>143</v>
      </c>
      <c r="N991" s="30">
        <v>861547.28</v>
      </c>
      <c r="P991" s="30">
        <v>0</v>
      </c>
      <c r="Q991" s="30">
        <v>-2596389.61</v>
      </c>
      <c r="R991" s="121" t="s">
        <v>143</v>
      </c>
      <c r="U991" s="48">
        <f t="shared" si="15"/>
        <v>2596389.61</v>
      </c>
    </row>
    <row r="992" spans="2:21">
      <c r="B992" s="121" t="s">
        <v>5157</v>
      </c>
      <c r="C992" s="122">
        <v>1991</v>
      </c>
      <c r="D992" s="105"/>
      <c r="E992" s="103"/>
      <c r="F992" s="123" t="s">
        <v>236</v>
      </c>
      <c r="G992" s="124">
        <v>3010101000000</v>
      </c>
      <c r="H992" s="125"/>
      <c r="I992" s="123" t="s">
        <v>5160</v>
      </c>
      <c r="K992" s="30">
        <v>2677955.35</v>
      </c>
      <c r="L992" s="121" t="s">
        <v>22</v>
      </c>
      <c r="N992" s="30">
        <v>310.61</v>
      </c>
      <c r="P992" s="30">
        <v>1178677</v>
      </c>
      <c r="Q992" s="30">
        <v>3856321.74</v>
      </c>
      <c r="R992" s="121" t="s">
        <v>22</v>
      </c>
      <c r="U992" s="48">
        <f t="shared" si="15"/>
        <v>3856321.74</v>
      </c>
    </row>
    <row r="993" spans="2:21">
      <c r="B993" s="121" t="s">
        <v>5157</v>
      </c>
      <c r="C993" s="122">
        <v>1991</v>
      </c>
      <c r="D993" s="105"/>
      <c r="E993" s="103"/>
      <c r="F993" s="123" t="s">
        <v>236</v>
      </c>
      <c r="G993" s="124">
        <v>3010103000000</v>
      </c>
      <c r="H993" s="125"/>
      <c r="I993" s="123" t="s">
        <v>5161</v>
      </c>
      <c r="K993" s="30">
        <v>1963681.15</v>
      </c>
      <c r="L993" s="121" t="s">
        <v>22</v>
      </c>
      <c r="N993" s="30">
        <v>205.94</v>
      </c>
      <c r="P993" s="30">
        <v>919896.75</v>
      </c>
      <c r="Q993" s="30">
        <v>2883371.96</v>
      </c>
      <c r="R993" s="121" t="s">
        <v>22</v>
      </c>
      <c r="U993" s="48">
        <f t="shared" si="15"/>
        <v>2883371.96</v>
      </c>
    </row>
    <row r="994" spans="2:21">
      <c r="B994" s="121" t="s">
        <v>5157</v>
      </c>
      <c r="C994" s="122">
        <v>1991</v>
      </c>
      <c r="D994" s="105"/>
      <c r="E994" s="103"/>
      <c r="F994" s="123" t="s">
        <v>236</v>
      </c>
      <c r="G994" s="124">
        <v>3010104000000</v>
      </c>
      <c r="H994" s="125"/>
      <c r="I994" s="123" t="s">
        <v>5162</v>
      </c>
      <c r="K994" s="30">
        <v>98212.76</v>
      </c>
      <c r="L994" s="121" t="s">
        <v>22</v>
      </c>
      <c r="N994" s="30">
        <v>35.26</v>
      </c>
      <c r="P994" s="30">
        <v>51943.71</v>
      </c>
      <c r="Q994" s="30">
        <v>150121.21</v>
      </c>
      <c r="R994" s="121" t="s">
        <v>22</v>
      </c>
      <c r="U994" s="48">
        <f t="shared" si="15"/>
        <v>150121.21</v>
      </c>
    </row>
    <row r="995" spans="2:21">
      <c r="B995" s="121" t="s">
        <v>5157</v>
      </c>
      <c r="C995" s="122">
        <v>1991</v>
      </c>
      <c r="D995" s="105"/>
      <c r="E995" s="103"/>
      <c r="F995" s="123" t="s">
        <v>236</v>
      </c>
      <c r="G995" s="124">
        <v>3020100000000</v>
      </c>
      <c r="H995" s="125"/>
      <c r="I995" s="123" t="s">
        <v>5151</v>
      </c>
      <c r="K995" s="30">
        <v>-16429803.32</v>
      </c>
      <c r="L995" s="121" t="s">
        <v>143</v>
      </c>
      <c r="N995" s="30">
        <v>7582201.6500000004</v>
      </c>
      <c r="P995" s="30">
        <v>0</v>
      </c>
      <c r="Q995" s="30">
        <v>-24012004.969999999</v>
      </c>
      <c r="R995" s="121" t="s">
        <v>143</v>
      </c>
      <c r="U995" s="48">
        <f t="shared" si="15"/>
        <v>24012004.969999999</v>
      </c>
    </row>
    <row r="996" spans="2:21">
      <c r="B996" s="121" t="s">
        <v>5157</v>
      </c>
      <c r="C996" s="122">
        <v>1991</v>
      </c>
      <c r="D996" s="105"/>
      <c r="E996" s="103"/>
      <c r="F996" s="123" t="s">
        <v>236</v>
      </c>
      <c r="G996" s="124">
        <v>3020200000000</v>
      </c>
      <c r="H996" s="125"/>
      <c r="I996" s="123" t="s">
        <v>5152</v>
      </c>
      <c r="K996" s="30">
        <v>-465989.9</v>
      </c>
      <c r="L996" s="121" t="s">
        <v>143</v>
      </c>
      <c r="N996" s="30">
        <v>175692.9</v>
      </c>
      <c r="P996" s="30">
        <v>0</v>
      </c>
      <c r="Q996" s="30">
        <v>-641682.80000000005</v>
      </c>
      <c r="R996" s="121" t="s">
        <v>143</v>
      </c>
      <c r="U996" s="48">
        <f t="shared" si="15"/>
        <v>641682.80000000005</v>
      </c>
    </row>
    <row r="997" spans="2:21">
      <c r="B997" s="121" t="s">
        <v>5157</v>
      </c>
      <c r="C997" s="122">
        <v>1972</v>
      </c>
      <c r="D997" s="105"/>
      <c r="E997" s="103"/>
      <c r="F997" s="123" t="s">
        <v>237</v>
      </c>
      <c r="G997" s="124">
        <v>3010101000000</v>
      </c>
      <c r="H997" s="125"/>
      <c r="I997" s="123" t="s">
        <v>5160</v>
      </c>
      <c r="K997" s="30">
        <v>1053097.8</v>
      </c>
      <c r="L997" s="121" t="s">
        <v>22</v>
      </c>
      <c r="N997" s="30">
        <v>0</v>
      </c>
      <c r="P997" s="30">
        <v>547999.69999999995</v>
      </c>
      <c r="Q997" s="30">
        <v>1601097.5</v>
      </c>
      <c r="R997" s="121" t="s">
        <v>22</v>
      </c>
      <c r="U997" s="48">
        <f t="shared" si="15"/>
        <v>1601097.5</v>
      </c>
    </row>
    <row r="998" spans="2:21">
      <c r="B998" s="121" t="s">
        <v>5157</v>
      </c>
      <c r="C998" s="122">
        <v>1972</v>
      </c>
      <c r="D998" s="105"/>
      <c r="E998" s="103"/>
      <c r="F998" s="123" t="s">
        <v>237</v>
      </c>
      <c r="G998" s="124">
        <v>3010103000000</v>
      </c>
      <c r="H998" s="125"/>
      <c r="I998" s="123" t="s">
        <v>5161</v>
      </c>
      <c r="K998" s="30">
        <v>1278034.56</v>
      </c>
      <c r="L998" s="121" t="s">
        <v>22</v>
      </c>
      <c r="N998" s="30">
        <v>0</v>
      </c>
      <c r="P998" s="30">
        <v>663863.35</v>
      </c>
      <c r="Q998" s="30">
        <v>1941897.91</v>
      </c>
      <c r="R998" s="121" t="s">
        <v>22</v>
      </c>
      <c r="U998" s="48">
        <f t="shared" si="15"/>
        <v>1941897.91</v>
      </c>
    </row>
    <row r="999" spans="2:21">
      <c r="B999" s="121" t="s">
        <v>5157</v>
      </c>
      <c r="C999" s="122">
        <v>1972</v>
      </c>
      <c r="D999" s="105"/>
      <c r="E999" s="103"/>
      <c r="F999" s="123" t="s">
        <v>237</v>
      </c>
      <c r="G999" s="124">
        <v>3010104000000</v>
      </c>
      <c r="H999" s="125"/>
      <c r="I999" s="123" t="s">
        <v>5162</v>
      </c>
      <c r="K999" s="30">
        <v>964611.4</v>
      </c>
      <c r="L999" s="121" t="s">
        <v>22</v>
      </c>
      <c r="N999" s="30">
        <v>11871.1</v>
      </c>
      <c r="P999" s="30">
        <v>475435.43</v>
      </c>
      <c r="Q999" s="30">
        <v>1428175.73</v>
      </c>
      <c r="R999" s="121" t="s">
        <v>22</v>
      </c>
      <c r="U999" s="48">
        <f t="shared" si="15"/>
        <v>1428175.73</v>
      </c>
    </row>
    <row r="1000" spans="2:21">
      <c r="B1000" s="121" t="s">
        <v>5157</v>
      </c>
      <c r="C1000" s="122">
        <v>1972</v>
      </c>
      <c r="D1000" s="105"/>
      <c r="E1000" s="103"/>
      <c r="F1000" s="123" t="s">
        <v>237</v>
      </c>
      <c r="G1000" s="124">
        <v>3020100000000</v>
      </c>
      <c r="H1000" s="125"/>
      <c r="I1000" s="123" t="s">
        <v>5151</v>
      </c>
      <c r="K1000" s="30">
        <v>-21137887.699999999</v>
      </c>
      <c r="L1000" s="121" t="s">
        <v>143</v>
      </c>
      <c r="N1000" s="30">
        <v>10540060.93</v>
      </c>
      <c r="P1000" s="30">
        <v>0</v>
      </c>
      <c r="Q1000" s="30">
        <v>-31677948.629999999</v>
      </c>
      <c r="R1000" s="121" t="s">
        <v>143</v>
      </c>
      <c r="U1000" s="48">
        <f t="shared" si="15"/>
        <v>31677948.629999999</v>
      </c>
    </row>
    <row r="1001" spans="2:21">
      <c r="B1001" s="121" t="s">
        <v>5157</v>
      </c>
      <c r="C1001" s="122">
        <v>1972</v>
      </c>
      <c r="D1001" s="105"/>
      <c r="E1001" s="103"/>
      <c r="F1001" s="123" t="s">
        <v>237</v>
      </c>
      <c r="G1001" s="124">
        <v>3020200000000</v>
      </c>
      <c r="H1001" s="125"/>
      <c r="I1001" s="123" t="s">
        <v>5152</v>
      </c>
      <c r="K1001" s="30">
        <v>-105968.12</v>
      </c>
      <c r="L1001" s="121" t="s">
        <v>143</v>
      </c>
      <c r="N1001" s="30">
        <v>92333.24</v>
      </c>
      <c r="P1001" s="30">
        <v>0</v>
      </c>
      <c r="Q1001" s="30">
        <v>-198301.36</v>
      </c>
      <c r="R1001" s="121" t="s">
        <v>143</v>
      </c>
      <c r="U1001" s="48">
        <f t="shared" si="15"/>
        <v>198301.36</v>
      </c>
    </row>
    <row r="1002" spans="2:21">
      <c r="B1002" s="121" t="s">
        <v>5157</v>
      </c>
      <c r="C1002" s="122">
        <v>4279</v>
      </c>
      <c r="D1002" s="105"/>
      <c r="E1002" s="103"/>
      <c r="F1002" s="123" t="s">
        <v>238</v>
      </c>
      <c r="G1002" s="124">
        <v>3010102000000</v>
      </c>
      <c r="H1002" s="125"/>
      <c r="I1002" s="123" t="s">
        <v>5164</v>
      </c>
      <c r="K1002" s="30">
        <v>2276232.92</v>
      </c>
      <c r="L1002" s="121" t="s">
        <v>22</v>
      </c>
      <c r="N1002" s="30">
        <v>0</v>
      </c>
      <c r="P1002" s="30">
        <v>1369273.41</v>
      </c>
      <c r="Q1002" s="30">
        <v>3645506.33</v>
      </c>
      <c r="R1002" s="121" t="s">
        <v>22</v>
      </c>
      <c r="U1002" s="48">
        <f t="shared" si="15"/>
        <v>3645506.33</v>
      </c>
    </row>
    <row r="1003" spans="2:21">
      <c r="B1003" s="121" t="s">
        <v>5157</v>
      </c>
      <c r="C1003" s="122">
        <v>4279</v>
      </c>
      <c r="D1003" s="105"/>
      <c r="E1003" s="103"/>
      <c r="F1003" s="123" t="s">
        <v>238</v>
      </c>
      <c r="G1003" s="124">
        <v>3010103000000</v>
      </c>
      <c r="H1003" s="125"/>
      <c r="I1003" s="123" t="s">
        <v>5161</v>
      </c>
      <c r="K1003" s="30">
        <v>79683615.480000004</v>
      </c>
      <c r="L1003" s="121" t="s">
        <v>22</v>
      </c>
      <c r="N1003" s="30">
        <v>43088.07</v>
      </c>
      <c r="P1003" s="30">
        <v>39067638.07</v>
      </c>
      <c r="Q1003" s="30">
        <v>118708165.48</v>
      </c>
      <c r="R1003" s="121" t="s">
        <v>22</v>
      </c>
      <c r="U1003" s="48">
        <f t="shared" si="15"/>
        <v>118708165.48</v>
      </c>
    </row>
    <row r="1004" spans="2:21">
      <c r="B1004" s="121" t="s">
        <v>5157</v>
      </c>
      <c r="C1004" s="122">
        <v>4279</v>
      </c>
      <c r="D1004" s="105"/>
      <c r="E1004" s="103"/>
      <c r="F1004" s="123" t="s">
        <v>238</v>
      </c>
      <c r="G1004" s="124">
        <v>3020100000000</v>
      </c>
      <c r="H1004" s="125"/>
      <c r="I1004" s="123" t="s">
        <v>5151</v>
      </c>
      <c r="K1004" s="30">
        <v>-6873305.04</v>
      </c>
      <c r="L1004" s="121" t="s">
        <v>143</v>
      </c>
      <c r="N1004" s="30">
        <v>4043027.15</v>
      </c>
      <c r="P1004" s="30">
        <v>37.200000000000003</v>
      </c>
      <c r="Q1004" s="30">
        <v>-10916294.99</v>
      </c>
      <c r="R1004" s="121" t="s">
        <v>143</v>
      </c>
      <c r="U1004" s="48">
        <f t="shared" si="15"/>
        <v>10916294.99</v>
      </c>
    </row>
    <row r="1005" spans="2:21">
      <c r="B1005" s="121" t="s">
        <v>5157</v>
      </c>
      <c r="C1005" s="122">
        <v>4666</v>
      </c>
      <c r="D1005" s="105"/>
      <c r="E1005" s="103"/>
      <c r="F1005" s="123" t="s">
        <v>239</v>
      </c>
      <c r="G1005" s="124">
        <v>3010101000000</v>
      </c>
      <c r="H1005" s="125"/>
      <c r="I1005" s="123" t="s">
        <v>5160</v>
      </c>
      <c r="K1005" s="30">
        <v>5705565.9000000004</v>
      </c>
      <c r="L1005" s="121" t="s">
        <v>22</v>
      </c>
      <c r="N1005" s="30">
        <v>0</v>
      </c>
      <c r="P1005" s="30">
        <v>2902462.53</v>
      </c>
      <c r="Q1005" s="30">
        <v>8608028.4299999997</v>
      </c>
      <c r="R1005" s="121" t="s">
        <v>22</v>
      </c>
      <c r="U1005" s="48">
        <f t="shared" si="15"/>
        <v>8608028.4299999997</v>
      </c>
    </row>
    <row r="1006" spans="2:21">
      <c r="B1006" s="121" t="s">
        <v>5157</v>
      </c>
      <c r="C1006" s="122">
        <v>4666</v>
      </c>
      <c r="D1006" s="105"/>
      <c r="E1006" s="103"/>
      <c r="F1006" s="123" t="s">
        <v>239</v>
      </c>
      <c r="G1006" s="124">
        <v>3010103000000</v>
      </c>
      <c r="H1006" s="125"/>
      <c r="I1006" s="123" t="s">
        <v>5161</v>
      </c>
      <c r="K1006" s="30">
        <v>4970982</v>
      </c>
      <c r="L1006" s="121" t="s">
        <v>22</v>
      </c>
      <c r="N1006" s="30">
        <v>0</v>
      </c>
      <c r="P1006" s="30">
        <v>2531608.7999999998</v>
      </c>
      <c r="Q1006" s="30">
        <v>7502590.7999999998</v>
      </c>
      <c r="R1006" s="121" t="s">
        <v>22</v>
      </c>
      <c r="U1006" s="48">
        <f t="shared" si="15"/>
        <v>7502590.7999999998</v>
      </c>
    </row>
    <row r="1007" spans="2:21">
      <c r="B1007" s="121" t="s">
        <v>5157</v>
      </c>
      <c r="C1007" s="122">
        <v>4666</v>
      </c>
      <c r="D1007" s="105"/>
      <c r="E1007" s="103"/>
      <c r="F1007" s="123" t="s">
        <v>239</v>
      </c>
      <c r="G1007" s="124">
        <v>3010104000000</v>
      </c>
      <c r="H1007" s="125"/>
      <c r="I1007" s="123" t="s">
        <v>5162</v>
      </c>
      <c r="K1007" s="30">
        <v>78685.98</v>
      </c>
      <c r="L1007" s="121" t="s">
        <v>22</v>
      </c>
      <c r="N1007" s="30">
        <v>0</v>
      </c>
      <c r="P1007" s="30">
        <v>45812.11</v>
      </c>
      <c r="Q1007" s="30">
        <v>124498.09</v>
      </c>
      <c r="R1007" s="121" t="s">
        <v>22</v>
      </c>
      <c r="U1007" s="48">
        <f t="shared" si="15"/>
        <v>124498.09</v>
      </c>
    </row>
    <row r="1008" spans="2:21">
      <c r="B1008" s="121" t="s">
        <v>5157</v>
      </c>
      <c r="C1008" s="122">
        <v>4666</v>
      </c>
      <c r="D1008" s="105"/>
      <c r="E1008" s="103"/>
      <c r="F1008" s="123" t="s">
        <v>239</v>
      </c>
      <c r="G1008" s="124">
        <v>3010105000000</v>
      </c>
      <c r="H1008" s="125"/>
      <c r="I1008" s="123" t="s">
        <v>5163</v>
      </c>
      <c r="K1008" s="30">
        <v>0</v>
      </c>
      <c r="L1008" s="121" t="s">
        <v>22</v>
      </c>
      <c r="N1008" s="30">
        <v>20522.939999999999</v>
      </c>
      <c r="P1008" s="30">
        <v>20522.939999999999</v>
      </c>
      <c r="Q1008" s="30">
        <v>0</v>
      </c>
      <c r="R1008" s="121" t="s">
        <v>22</v>
      </c>
      <c r="U1008" s="48">
        <f t="shared" si="15"/>
        <v>0</v>
      </c>
    </row>
    <row r="1009" spans="2:21">
      <c r="B1009" s="121" t="s">
        <v>5157</v>
      </c>
      <c r="C1009" s="122">
        <v>4666</v>
      </c>
      <c r="D1009" s="105"/>
      <c r="E1009" s="103"/>
      <c r="F1009" s="123" t="s">
        <v>239</v>
      </c>
      <c r="G1009" s="124">
        <v>3020100000000</v>
      </c>
      <c r="H1009" s="125"/>
      <c r="I1009" s="123" t="s">
        <v>5151</v>
      </c>
      <c r="K1009" s="30">
        <v>-1241858.42</v>
      </c>
      <c r="L1009" s="121" t="s">
        <v>143</v>
      </c>
      <c r="N1009" s="30">
        <v>544891.24</v>
      </c>
      <c r="P1009" s="30">
        <v>0</v>
      </c>
      <c r="Q1009" s="30">
        <v>-1786749.66</v>
      </c>
      <c r="R1009" s="121" t="s">
        <v>143</v>
      </c>
      <c r="U1009" s="48">
        <f t="shared" si="15"/>
        <v>1786749.66</v>
      </c>
    </row>
    <row r="1010" spans="2:21">
      <c r="B1010" s="121" t="s">
        <v>5157</v>
      </c>
      <c r="C1010" s="122">
        <v>4666</v>
      </c>
      <c r="D1010" s="105"/>
      <c r="E1010" s="103"/>
      <c r="F1010" s="123" t="s">
        <v>239</v>
      </c>
      <c r="G1010" s="124">
        <v>3020200000000</v>
      </c>
      <c r="H1010" s="125"/>
      <c r="I1010" s="123" t="s">
        <v>5152</v>
      </c>
      <c r="K1010" s="30">
        <v>-502.63</v>
      </c>
      <c r="L1010" s="121" t="s">
        <v>143</v>
      </c>
      <c r="N1010" s="30">
        <v>26509.94</v>
      </c>
      <c r="P1010" s="30">
        <v>0</v>
      </c>
      <c r="Q1010" s="30">
        <v>-27012.57</v>
      </c>
      <c r="R1010" s="121" t="s">
        <v>143</v>
      </c>
      <c r="U1010" s="48">
        <f t="shared" si="15"/>
        <v>27012.57</v>
      </c>
    </row>
    <row r="1011" spans="2:21">
      <c r="B1011" s="121" t="s">
        <v>5157</v>
      </c>
      <c r="C1011" s="122">
        <v>2931</v>
      </c>
      <c r="D1011" s="105"/>
      <c r="E1011" s="103"/>
      <c r="F1011" s="123" t="s">
        <v>240</v>
      </c>
      <c r="G1011" s="124">
        <v>3010101000000</v>
      </c>
      <c r="H1011" s="125"/>
      <c r="I1011" s="123" t="s">
        <v>5160</v>
      </c>
      <c r="K1011" s="30">
        <v>1989140.03</v>
      </c>
      <c r="L1011" s="121" t="s">
        <v>22</v>
      </c>
      <c r="N1011" s="30">
        <v>0</v>
      </c>
      <c r="P1011" s="30">
        <v>997345.36</v>
      </c>
      <c r="Q1011" s="30">
        <v>2986485.39</v>
      </c>
      <c r="R1011" s="121" t="s">
        <v>22</v>
      </c>
      <c r="U1011" s="48">
        <f t="shared" si="15"/>
        <v>2986485.39</v>
      </c>
    </row>
    <row r="1012" spans="2:21">
      <c r="B1012" s="121" t="s">
        <v>5157</v>
      </c>
      <c r="C1012" s="122">
        <v>2931</v>
      </c>
      <c r="D1012" s="105"/>
      <c r="E1012" s="103"/>
      <c r="F1012" s="123" t="s">
        <v>240</v>
      </c>
      <c r="G1012" s="124">
        <v>3010103000000</v>
      </c>
      <c r="H1012" s="125"/>
      <c r="I1012" s="123" t="s">
        <v>5161</v>
      </c>
      <c r="K1012" s="30">
        <v>1343281.34</v>
      </c>
      <c r="L1012" s="121" t="s">
        <v>22</v>
      </c>
      <c r="N1012" s="30">
        <v>0</v>
      </c>
      <c r="P1012" s="30">
        <v>742540.09</v>
      </c>
      <c r="Q1012" s="30">
        <v>2085821.43</v>
      </c>
      <c r="R1012" s="121" t="s">
        <v>22</v>
      </c>
      <c r="U1012" s="48">
        <f t="shared" si="15"/>
        <v>2085821.43</v>
      </c>
    </row>
    <row r="1013" spans="2:21">
      <c r="B1013" s="121" t="s">
        <v>5157</v>
      </c>
      <c r="C1013" s="122">
        <v>2931</v>
      </c>
      <c r="D1013" s="105"/>
      <c r="E1013" s="103"/>
      <c r="F1013" s="123" t="s">
        <v>240</v>
      </c>
      <c r="G1013" s="124">
        <v>3010104000000</v>
      </c>
      <c r="H1013" s="125"/>
      <c r="I1013" s="123" t="s">
        <v>5162</v>
      </c>
      <c r="K1013" s="30">
        <v>99367.48</v>
      </c>
      <c r="L1013" s="121" t="s">
        <v>22</v>
      </c>
      <c r="N1013" s="30">
        <v>0</v>
      </c>
      <c r="P1013" s="30">
        <v>67958.39</v>
      </c>
      <c r="Q1013" s="30">
        <v>167325.87</v>
      </c>
      <c r="R1013" s="121" t="s">
        <v>22</v>
      </c>
      <c r="U1013" s="48">
        <f t="shared" si="15"/>
        <v>167325.87</v>
      </c>
    </row>
    <row r="1014" spans="2:21">
      <c r="B1014" s="121" t="s">
        <v>5157</v>
      </c>
      <c r="C1014" s="122">
        <v>2931</v>
      </c>
      <c r="D1014" s="105"/>
      <c r="E1014" s="103"/>
      <c r="F1014" s="123" t="s">
        <v>240</v>
      </c>
      <c r="G1014" s="124">
        <v>3010105000000</v>
      </c>
      <c r="H1014" s="125"/>
      <c r="I1014" s="123" t="s">
        <v>5163</v>
      </c>
      <c r="K1014" s="30">
        <v>5272.89</v>
      </c>
      <c r="L1014" s="121" t="s">
        <v>22</v>
      </c>
      <c r="N1014" s="30">
        <v>0</v>
      </c>
      <c r="P1014" s="30">
        <v>3740.02</v>
      </c>
      <c r="Q1014" s="30">
        <v>9012.91</v>
      </c>
      <c r="R1014" s="121" t="s">
        <v>22</v>
      </c>
      <c r="U1014" s="48">
        <f t="shared" si="15"/>
        <v>9012.91</v>
      </c>
    </row>
    <row r="1015" spans="2:21">
      <c r="B1015" s="121" t="s">
        <v>5157</v>
      </c>
      <c r="C1015" s="122">
        <v>2931</v>
      </c>
      <c r="D1015" s="105"/>
      <c r="E1015" s="103"/>
      <c r="F1015" s="123" t="s">
        <v>240</v>
      </c>
      <c r="G1015" s="124">
        <v>3020100000000</v>
      </c>
      <c r="H1015" s="125"/>
      <c r="I1015" s="123" t="s">
        <v>5151</v>
      </c>
      <c r="K1015" s="30">
        <v>-3972885.62</v>
      </c>
      <c r="L1015" s="121" t="s">
        <v>143</v>
      </c>
      <c r="N1015" s="30">
        <v>1941355.58</v>
      </c>
      <c r="P1015" s="30">
        <v>0</v>
      </c>
      <c r="Q1015" s="30">
        <v>-5914241.2000000002</v>
      </c>
      <c r="R1015" s="121" t="s">
        <v>143</v>
      </c>
      <c r="U1015" s="48">
        <f t="shared" si="15"/>
        <v>5914241.2000000002</v>
      </c>
    </row>
    <row r="1016" spans="2:21">
      <c r="B1016" s="121" t="s">
        <v>5157</v>
      </c>
      <c r="C1016" s="122">
        <v>2931</v>
      </c>
      <c r="D1016" s="105"/>
      <c r="E1016" s="103"/>
      <c r="F1016" s="123" t="s">
        <v>240</v>
      </c>
      <c r="G1016" s="124">
        <v>3020200000000</v>
      </c>
      <c r="H1016" s="125"/>
      <c r="I1016" s="123" t="s">
        <v>5152</v>
      </c>
      <c r="K1016" s="30">
        <v>-119673.59</v>
      </c>
      <c r="L1016" s="121" t="s">
        <v>143</v>
      </c>
      <c r="N1016" s="30">
        <v>12453.17</v>
      </c>
      <c r="P1016" s="30">
        <v>0</v>
      </c>
      <c r="Q1016" s="30">
        <v>-132126.76</v>
      </c>
      <c r="R1016" s="121" t="s">
        <v>143</v>
      </c>
      <c r="U1016" s="48">
        <f t="shared" si="15"/>
        <v>132126.76</v>
      </c>
    </row>
    <row r="1017" spans="2:21">
      <c r="B1017" s="121" t="s">
        <v>5157</v>
      </c>
      <c r="C1017" s="122">
        <v>3531</v>
      </c>
      <c r="D1017" s="105"/>
      <c r="E1017" s="103"/>
      <c r="F1017" s="123" t="s">
        <v>241</v>
      </c>
      <c r="G1017" s="124">
        <v>3010101000000</v>
      </c>
      <c r="H1017" s="125"/>
      <c r="I1017" s="123" t="s">
        <v>5160</v>
      </c>
      <c r="K1017" s="30">
        <v>511052.56</v>
      </c>
      <c r="L1017" s="121" t="s">
        <v>22</v>
      </c>
      <c r="N1017" s="30">
        <v>0</v>
      </c>
      <c r="P1017" s="30">
        <v>258858.87</v>
      </c>
      <c r="Q1017" s="30">
        <v>769911.43</v>
      </c>
      <c r="R1017" s="121" t="s">
        <v>22</v>
      </c>
      <c r="U1017" s="48">
        <f t="shared" si="15"/>
        <v>769911.43</v>
      </c>
    </row>
    <row r="1018" spans="2:21">
      <c r="B1018" s="121" t="s">
        <v>5157</v>
      </c>
      <c r="C1018" s="122">
        <v>3531</v>
      </c>
      <c r="D1018" s="105"/>
      <c r="E1018" s="103"/>
      <c r="F1018" s="123" t="s">
        <v>241</v>
      </c>
      <c r="G1018" s="124">
        <v>3010103000000</v>
      </c>
      <c r="H1018" s="125"/>
      <c r="I1018" s="123" t="s">
        <v>5161</v>
      </c>
      <c r="K1018" s="30">
        <v>392551.02</v>
      </c>
      <c r="L1018" s="121" t="s">
        <v>22</v>
      </c>
      <c r="N1018" s="30">
        <v>0</v>
      </c>
      <c r="P1018" s="30">
        <v>198996.56</v>
      </c>
      <c r="Q1018" s="30">
        <v>591547.57999999996</v>
      </c>
      <c r="R1018" s="121" t="s">
        <v>22</v>
      </c>
      <c r="U1018" s="48">
        <f t="shared" si="15"/>
        <v>591547.57999999996</v>
      </c>
    </row>
    <row r="1019" spans="2:21">
      <c r="B1019" s="121" t="s">
        <v>5157</v>
      </c>
      <c r="C1019" s="122">
        <v>3531</v>
      </c>
      <c r="D1019" s="105"/>
      <c r="E1019" s="103"/>
      <c r="F1019" s="123" t="s">
        <v>241</v>
      </c>
      <c r="G1019" s="124">
        <v>3010104000000</v>
      </c>
      <c r="H1019" s="125"/>
      <c r="I1019" s="123" t="s">
        <v>5162</v>
      </c>
      <c r="K1019" s="30">
        <v>82492.19</v>
      </c>
      <c r="L1019" s="121" t="s">
        <v>22</v>
      </c>
      <c r="N1019" s="30">
        <v>0</v>
      </c>
      <c r="P1019" s="30">
        <v>44284.53</v>
      </c>
      <c r="Q1019" s="30">
        <v>126776.72</v>
      </c>
      <c r="R1019" s="121" t="s">
        <v>22</v>
      </c>
      <c r="U1019" s="48">
        <f t="shared" si="15"/>
        <v>126776.72</v>
      </c>
    </row>
    <row r="1020" spans="2:21">
      <c r="B1020" s="121" t="s">
        <v>5157</v>
      </c>
      <c r="C1020" s="122">
        <v>3531</v>
      </c>
      <c r="D1020" s="105"/>
      <c r="E1020" s="103"/>
      <c r="F1020" s="123" t="s">
        <v>241</v>
      </c>
      <c r="G1020" s="124">
        <v>3020100000000</v>
      </c>
      <c r="H1020" s="125"/>
      <c r="I1020" s="123" t="s">
        <v>5151</v>
      </c>
      <c r="K1020" s="30">
        <v>-1770090.23</v>
      </c>
      <c r="L1020" s="121" t="s">
        <v>143</v>
      </c>
      <c r="N1020" s="30">
        <v>878281.78</v>
      </c>
      <c r="P1020" s="30">
        <v>0</v>
      </c>
      <c r="Q1020" s="30">
        <v>-2648372.0099999998</v>
      </c>
      <c r="R1020" s="121" t="s">
        <v>143</v>
      </c>
      <c r="U1020" s="48">
        <f t="shared" si="15"/>
        <v>2648372.0099999998</v>
      </c>
    </row>
    <row r="1021" spans="2:21">
      <c r="B1021" s="121" t="s">
        <v>5157</v>
      </c>
      <c r="C1021" s="122">
        <v>3531</v>
      </c>
      <c r="D1021" s="105"/>
      <c r="E1021" s="103"/>
      <c r="F1021" s="123" t="s">
        <v>241</v>
      </c>
      <c r="G1021" s="124">
        <v>3020200000000</v>
      </c>
      <c r="H1021" s="125"/>
      <c r="I1021" s="123" t="s">
        <v>5152</v>
      </c>
      <c r="K1021" s="30">
        <v>-33245.760000000002</v>
      </c>
      <c r="L1021" s="121" t="s">
        <v>143</v>
      </c>
      <c r="N1021" s="30">
        <v>0</v>
      </c>
      <c r="P1021" s="30">
        <v>0</v>
      </c>
      <c r="Q1021" s="30">
        <v>-33245.760000000002</v>
      </c>
      <c r="R1021" s="121" t="s">
        <v>143</v>
      </c>
      <c r="U1021" s="48">
        <f t="shared" si="15"/>
        <v>33245.760000000002</v>
      </c>
    </row>
    <row r="1022" spans="2:21">
      <c r="B1022" s="121" t="s">
        <v>5157</v>
      </c>
      <c r="C1022" s="122">
        <v>864</v>
      </c>
      <c r="D1022" s="105"/>
      <c r="E1022" s="103"/>
      <c r="F1022" s="123" t="s">
        <v>242</v>
      </c>
      <c r="G1022" s="124">
        <v>3010101000000</v>
      </c>
      <c r="H1022" s="125"/>
      <c r="I1022" s="123" t="s">
        <v>5160</v>
      </c>
      <c r="K1022" s="30">
        <v>16453112.279999999</v>
      </c>
      <c r="L1022" s="121" t="s">
        <v>22</v>
      </c>
      <c r="N1022" s="30">
        <v>15.87</v>
      </c>
      <c r="P1022" s="30">
        <v>8080382.4000000004</v>
      </c>
      <c r="Q1022" s="30">
        <v>24533478.809999999</v>
      </c>
      <c r="R1022" s="121" t="s">
        <v>22</v>
      </c>
      <c r="U1022" s="48">
        <f t="shared" si="15"/>
        <v>24533478.809999999</v>
      </c>
    </row>
    <row r="1023" spans="2:21">
      <c r="B1023" s="121" t="s">
        <v>5157</v>
      </c>
      <c r="C1023" s="122">
        <v>864</v>
      </c>
      <c r="D1023" s="105"/>
      <c r="E1023" s="103"/>
      <c r="F1023" s="123" t="s">
        <v>242</v>
      </c>
      <c r="G1023" s="124">
        <v>3010103000000</v>
      </c>
      <c r="H1023" s="125"/>
      <c r="I1023" s="123" t="s">
        <v>5161</v>
      </c>
      <c r="K1023" s="30">
        <v>14486005.060000001</v>
      </c>
      <c r="L1023" s="121" t="s">
        <v>22</v>
      </c>
      <c r="N1023" s="30">
        <v>9572.24</v>
      </c>
      <c r="P1023" s="30">
        <v>6493666.6399999997</v>
      </c>
      <c r="Q1023" s="30">
        <v>20970099.460000001</v>
      </c>
      <c r="R1023" s="121" t="s">
        <v>22</v>
      </c>
      <c r="U1023" s="48">
        <f t="shared" si="15"/>
        <v>20970099.460000001</v>
      </c>
    </row>
    <row r="1024" spans="2:21">
      <c r="B1024" s="121" t="s">
        <v>5157</v>
      </c>
      <c r="C1024" s="122">
        <v>864</v>
      </c>
      <c r="D1024" s="105"/>
      <c r="E1024" s="103"/>
      <c r="F1024" s="123" t="s">
        <v>242</v>
      </c>
      <c r="G1024" s="124">
        <v>3010104000000</v>
      </c>
      <c r="H1024" s="125"/>
      <c r="I1024" s="123" t="s">
        <v>5162</v>
      </c>
      <c r="K1024" s="30">
        <v>65658.89</v>
      </c>
      <c r="L1024" s="121" t="s">
        <v>22</v>
      </c>
      <c r="N1024" s="30">
        <v>3.96</v>
      </c>
      <c r="P1024" s="30">
        <v>34719.879999999997</v>
      </c>
      <c r="Q1024" s="30">
        <v>100374.81</v>
      </c>
      <c r="R1024" s="121" t="s">
        <v>22</v>
      </c>
      <c r="U1024" s="48">
        <f t="shared" si="15"/>
        <v>100374.81</v>
      </c>
    </row>
    <row r="1025" spans="2:21">
      <c r="B1025" s="121" t="s">
        <v>5157</v>
      </c>
      <c r="C1025" s="122">
        <v>864</v>
      </c>
      <c r="D1025" s="105"/>
      <c r="E1025" s="103"/>
      <c r="F1025" s="123" t="s">
        <v>242</v>
      </c>
      <c r="G1025" s="124">
        <v>3010105000000</v>
      </c>
      <c r="H1025" s="125"/>
      <c r="I1025" s="123" t="s">
        <v>5163</v>
      </c>
      <c r="K1025" s="30">
        <v>13006.43</v>
      </c>
      <c r="L1025" s="121" t="s">
        <v>22</v>
      </c>
      <c r="N1025" s="30">
        <v>100.32</v>
      </c>
      <c r="P1025" s="30">
        <v>7256.04</v>
      </c>
      <c r="Q1025" s="30">
        <v>20162.150000000001</v>
      </c>
      <c r="R1025" s="121" t="s">
        <v>22</v>
      </c>
      <c r="U1025" s="48">
        <f t="shared" si="15"/>
        <v>20162.150000000001</v>
      </c>
    </row>
    <row r="1026" spans="2:21">
      <c r="B1026" s="121" t="s">
        <v>5157</v>
      </c>
      <c r="C1026" s="122">
        <v>864</v>
      </c>
      <c r="D1026" s="105"/>
      <c r="E1026" s="103"/>
      <c r="F1026" s="123" t="s">
        <v>242</v>
      </c>
      <c r="G1026" s="124">
        <v>3020100000000</v>
      </c>
      <c r="H1026" s="125"/>
      <c r="I1026" s="123" t="s">
        <v>5151</v>
      </c>
      <c r="K1026" s="30">
        <v>-242926095.38999999</v>
      </c>
      <c r="L1026" s="121" t="s">
        <v>143</v>
      </c>
      <c r="N1026" s="30">
        <v>122740143.59999999</v>
      </c>
      <c r="P1026" s="30">
        <v>113846.79</v>
      </c>
      <c r="Q1026" s="30">
        <v>-365552392.19999999</v>
      </c>
      <c r="R1026" s="121" t="s">
        <v>143</v>
      </c>
      <c r="U1026" s="48">
        <f t="shared" si="15"/>
        <v>365552392.19999999</v>
      </c>
    </row>
    <row r="1027" spans="2:21">
      <c r="B1027" s="121" t="s">
        <v>5157</v>
      </c>
      <c r="C1027" s="122">
        <v>878</v>
      </c>
      <c r="D1027" s="105"/>
      <c r="E1027" s="103"/>
      <c r="F1027" s="123" t="s">
        <v>243</v>
      </c>
      <c r="G1027" s="124">
        <v>3010101000000</v>
      </c>
      <c r="H1027" s="125"/>
      <c r="I1027" s="123" t="s">
        <v>5160</v>
      </c>
      <c r="K1027" s="30">
        <v>1464791.8</v>
      </c>
      <c r="L1027" s="121" t="s">
        <v>22</v>
      </c>
      <c r="N1027" s="30">
        <v>0</v>
      </c>
      <c r="P1027" s="30">
        <v>754810.16</v>
      </c>
      <c r="Q1027" s="30">
        <v>2219601.96</v>
      </c>
      <c r="R1027" s="121" t="s">
        <v>22</v>
      </c>
      <c r="U1027" s="48">
        <f t="shared" si="15"/>
        <v>2219601.96</v>
      </c>
    </row>
    <row r="1028" spans="2:21">
      <c r="B1028" s="121" t="s">
        <v>5157</v>
      </c>
      <c r="C1028" s="122">
        <v>878</v>
      </c>
      <c r="D1028" s="105"/>
      <c r="E1028" s="103"/>
      <c r="F1028" s="123" t="s">
        <v>243</v>
      </c>
      <c r="G1028" s="124">
        <v>3010103000000</v>
      </c>
      <c r="H1028" s="125"/>
      <c r="I1028" s="123" t="s">
        <v>5161</v>
      </c>
      <c r="K1028" s="30">
        <v>933531.31</v>
      </c>
      <c r="L1028" s="121" t="s">
        <v>22</v>
      </c>
      <c r="N1028" s="30">
        <v>0</v>
      </c>
      <c r="P1028" s="30">
        <v>474679.38</v>
      </c>
      <c r="Q1028" s="30">
        <v>1408210.69</v>
      </c>
      <c r="R1028" s="121" t="s">
        <v>22</v>
      </c>
      <c r="U1028" s="48">
        <f t="shared" si="15"/>
        <v>1408210.69</v>
      </c>
    </row>
    <row r="1029" spans="2:21">
      <c r="B1029" s="121" t="s">
        <v>5157</v>
      </c>
      <c r="C1029" s="122">
        <v>878</v>
      </c>
      <c r="D1029" s="105"/>
      <c r="E1029" s="103"/>
      <c r="F1029" s="123" t="s">
        <v>243</v>
      </c>
      <c r="G1029" s="124">
        <v>3010104000000</v>
      </c>
      <c r="H1029" s="125"/>
      <c r="I1029" s="123" t="s">
        <v>5162</v>
      </c>
      <c r="K1029" s="30">
        <v>91461.6</v>
      </c>
      <c r="L1029" s="121" t="s">
        <v>22</v>
      </c>
      <c r="N1029" s="30">
        <v>0</v>
      </c>
      <c r="P1029" s="30">
        <v>41890.9</v>
      </c>
      <c r="Q1029" s="30">
        <v>133352.5</v>
      </c>
      <c r="R1029" s="121" t="s">
        <v>22</v>
      </c>
      <c r="U1029" s="48">
        <f t="shared" si="15"/>
        <v>133352.5</v>
      </c>
    </row>
    <row r="1030" spans="2:21">
      <c r="B1030" s="121" t="s">
        <v>5157</v>
      </c>
      <c r="C1030" s="122">
        <v>878</v>
      </c>
      <c r="D1030" s="105"/>
      <c r="E1030" s="103"/>
      <c r="F1030" s="123" t="s">
        <v>243</v>
      </c>
      <c r="G1030" s="124">
        <v>3010105000000</v>
      </c>
      <c r="H1030" s="125"/>
      <c r="I1030" s="123" t="s">
        <v>5163</v>
      </c>
      <c r="K1030" s="30">
        <v>70008.22</v>
      </c>
      <c r="L1030" s="121" t="s">
        <v>22</v>
      </c>
      <c r="N1030" s="30">
        <v>0</v>
      </c>
      <c r="P1030" s="30">
        <v>0</v>
      </c>
      <c r="Q1030" s="30">
        <v>70008.22</v>
      </c>
      <c r="R1030" s="121" t="s">
        <v>22</v>
      </c>
      <c r="U1030" s="48">
        <f t="shared" si="15"/>
        <v>70008.22</v>
      </c>
    </row>
    <row r="1031" spans="2:21">
      <c r="B1031" s="121" t="s">
        <v>5157</v>
      </c>
      <c r="C1031" s="122">
        <v>878</v>
      </c>
      <c r="D1031" s="105"/>
      <c r="E1031" s="103"/>
      <c r="F1031" s="123" t="s">
        <v>243</v>
      </c>
      <c r="G1031" s="124">
        <v>3020100000000</v>
      </c>
      <c r="H1031" s="125"/>
      <c r="I1031" s="123" t="s">
        <v>5151</v>
      </c>
      <c r="K1031" s="30">
        <v>-838839.43</v>
      </c>
      <c r="L1031" s="121" t="s">
        <v>143</v>
      </c>
      <c r="N1031" s="30">
        <v>418548.76</v>
      </c>
      <c r="P1031" s="30">
        <v>0</v>
      </c>
      <c r="Q1031" s="30">
        <v>-1257388.19</v>
      </c>
      <c r="R1031" s="121" t="s">
        <v>143</v>
      </c>
      <c r="U1031" s="48">
        <f t="shared" si="15"/>
        <v>1257388.19</v>
      </c>
    </row>
    <row r="1032" spans="2:21">
      <c r="B1032" s="121" t="s">
        <v>5157</v>
      </c>
      <c r="C1032" s="122">
        <v>881</v>
      </c>
      <c r="D1032" s="105"/>
      <c r="E1032" s="103"/>
      <c r="F1032" s="123" t="s">
        <v>244</v>
      </c>
      <c r="G1032" s="124">
        <v>3010101000000</v>
      </c>
      <c r="H1032" s="125"/>
      <c r="I1032" s="123" t="s">
        <v>5160</v>
      </c>
      <c r="K1032" s="30">
        <v>2380917.27</v>
      </c>
      <c r="L1032" s="121" t="s">
        <v>22</v>
      </c>
      <c r="N1032" s="30">
        <v>3472.41</v>
      </c>
      <c r="P1032" s="30">
        <v>1134026.5900000001</v>
      </c>
      <c r="Q1032" s="30">
        <v>3511471.45</v>
      </c>
      <c r="R1032" s="121" t="s">
        <v>22</v>
      </c>
      <c r="U1032" s="48">
        <f t="shared" si="15"/>
        <v>3511471.45</v>
      </c>
    </row>
    <row r="1033" spans="2:21">
      <c r="B1033" s="121" t="s">
        <v>5157</v>
      </c>
      <c r="C1033" s="122">
        <v>881</v>
      </c>
      <c r="D1033" s="105"/>
      <c r="E1033" s="103"/>
      <c r="F1033" s="123" t="s">
        <v>244</v>
      </c>
      <c r="G1033" s="124">
        <v>3010103000000</v>
      </c>
      <c r="H1033" s="125"/>
      <c r="I1033" s="123" t="s">
        <v>5161</v>
      </c>
      <c r="K1033" s="30">
        <v>3535763.01</v>
      </c>
      <c r="L1033" s="121" t="s">
        <v>22</v>
      </c>
      <c r="N1033" s="30">
        <v>195933.98</v>
      </c>
      <c r="P1033" s="30">
        <v>1870289.2</v>
      </c>
      <c r="Q1033" s="30">
        <v>5210118.2300000004</v>
      </c>
      <c r="R1033" s="121" t="s">
        <v>22</v>
      </c>
      <c r="U1033" s="48">
        <f t="shared" si="15"/>
        <v>5210118.2300000004</v>
      </c>
    </row>
    <row r="1034" spans="2:21">
      <c r="B1034" s="121" t="s">
        <v>5157</v>
      </c>
      <c r="C1034" s="122">
        <v>881</v>
      </c>
      <c r="D1034" s="105"/>
      <c r="E1034" s="103"/>
      <c r="F1034" s="123" t="s">
        <v>244</v>
      </c>
      <c r="G1034" s="124">
        <v>3010104000000</v>
      </c>
      <c r="H1034" s="125"/>
      <c r="I1034" s="123" t="s">
        <v>5162</v>
      </c>
      <c r="K1034" s="30">
        <v>31493.54</v>
      </c>
      <c r="L1034" s="121" t="s">
        <v>22</v>
      </c>
      <c r="N1034" s="30">
        <v>35.479999999999997</v>
      </c>
      <c r="P1034" s="30">
        <v>8216.7000000000007</v>
      </c>
      <c r="Q1034" s="30">
        <v>39674.76</v>
      </c>
      <c r="R1034" s="121" t="s">
        <v>22</v>
      </c>
      <c r="U1034" s="48">
        <f t="shared" si="15"/>
        <v>39674.76</v>
      </c>
    </row>
    <row r="1035" spans="2:21">
      <c r="B1035" s="121" t="s">
        <v>5157</v>
      </c>
      <c r="C1035" s="122">
        <v>881</v>
      </c>
      <c r="D1035" s="105"/>
      <c r="E1035" s="103"/>
      <c r="F1035" s="123" t="s">
        <v>244</v>
      </c>
      <c r="G1035" s="124">
        <v>3020100000000</v>
      </c>
      <c r="H1035" s="125"/>
      <c r="I1035" s="123" t="s">
        <v>5151</v>
      </c>
      <c r="K1035" s="30">
        <v>-96148662.859999999</v>
      </c>
      <c r="L1035" s="121" t="s">
        <v>143</v>
      </c>
      <c r="N1035" s="30">
        <v>55107876.049999997</v>
      </c>
      <c r="P1035" s="30">
        <v>9404965.3200000003</v>
      </c>
      <c r="Q1035" s="30">
        <v>-141851573.59</v>
      </c>
      <c r="R1035" s="121" t="s">
        <v>143</v>
      </c>
      <c r="U1035" s="48">
        <f t="shared" si="15"/>
        <v>141851573.59</v>
      </c>
    </row>
    <row r="1036" spans="2:21">
      <c r="B1036" s="121" t="s">
        <v>5157</v>
      </c>
      <c r="C1036" s="122">
        <v>881</v>
      </c>
      <c r="D1036" s="105"/>
      <c r="E1036" s="103"/>
      <c r="F1036" s="123" t="s">
        <v>244</v>
      </c>
      <c r="G1036" s="124">
        <v>3020200000000</v>
      </c>
      <c r="H1036" s="125"/>
      <c r="I1036" s="123" t="s">
        <v>5152</v>
      </c>
      <c r="K1036" s="30">
        <v>-13636087.609999999</v>
      </c>
      <c r="L1036" s="121" t="s">
        <v>143</v>
      </c>
      <c r="N1036" s="30">
        <v>2353358.98</v>
      </c>
      <c r="P1036" s="30">
        <v>240012.54</v>
      </c>
      <c r="Q1036" s="30">
        <v>-15749434.050000001</v>
      </c>
      <c r="R1036" s="121" t="s">
        <v>143</v>
      </c>
      <c r="U1036" s="48">
        <f t="shared" si="15"/>
        <v>15749434.050000001</v>
      </c>
    </row>
    <row r="1037" spans="2:21">
      <c r="B1037" s="121" t="s">
        <v>5157</v>
      </c>
      <c r="C1037" s="122">
        <v>895</v>
      </c>
      <c r="D1037" s="105"/>
      <c r="E1037" s="103"/>
      <c r="F1037" s="123" t="s">
        <v>245</v>
      </c>
      <c r="G1037" s="124">
        <v>3010101000000</v>
      </c>
      <c r="H1037" s="125"/>
      <c r="I1037" s="123" t="s">
        <v>5160</v>
      </c>
      <c r="K1037" s="30">
        <v>13161024.199999999</v>
      </c>
      <c r="L1037" s="121" t="s">
        <v>22</v>
      </c>
      <c r="N1037" s="30">
        <v>0.01</v>
      </c>
      <c r="P1037" s="30">
        <v>6605085.5099999998</v>
      </c>
      <c r="Q1037" s="30">
        <v>19766109.699999999</v>
      </c>
      <c r="R1037" s="121" t="s">
        <v>22</v>
      </c>
      <c r="U1037" s="48">
        <f t="shared" si="15"/>
        <v>19766109.699999999</v>
      </c>
    </row>
    <row r="1038" spans="2:21">
      <c r="B1038" s="121" t="s">
        <v>5157</v>
      </c>
      <c r="C1038" s="122">
        <v>895</v>
      </c>
      <c r="D1038" s="105"/>
      <c r="E1038" s="103"/>
      <c r="F1038" s="123" t="s">
        <v>245</v>
      </c>
      <c r="G1038" s="124">
        <v>3010103000000</v>
      </c>
      <c r="H1038" s="125"/>
      <c r="I1038" s="123" t="s">
        <v>5161</v>
      </c>
      <c r="K1038" s="30">
        <v>13119567.25</v>
      </c>
      <c r="L1038" s="121" t="s">
        <v>22</v>
      </c>
      <c r="N1038" s="30">
        <v>271132.15999999997</v>
      </c>
      <c r="P1038" s="30">
        <v>6948875.4500000002</v>
      </c>
      <c r="Q1038" s="30">
        <v>19797310.539999999</v>
      </c>
      <c r="R1038" s="121" t="s">
        <v>22</v>
      </c>
      <c r="U1038" s="48">
        <f t="shared" ref="U1038:U1101" si="16">ABS(Q1038)</f>
        <v>19797310.539999999</v>
      </c>
    </row>
    <row r="1039" spans="2:21">
      <c r="B1039" s="121" t="s">
        <v>5157</v>
      </c>
      <c r="C1039" s="122">
        <v>895</v>
      </c>
      <c r="D1039" s="105"/>
      <c r="E1039" s="103"/>
      <c r="F1039" s="123" t="s">
        <v>245</v>
      </c>
      <c r="G1039" s="124">
        <v>3010104000000</v>
      </c>
      <c r="H1039" s="125"/>
      <c r="I1039" s="123" t="s">
        <v>5162</v>
      </c>
      <c r="K1039" s="30">
        <v>143352.10999999999</v>
      </c>
      <c r="L1039" s="121" t="s">
        <v>22</v>
      </c>
      <c r="N1039" s="30">
        <v>0</v>
      </c>
      <c r="P1039" s="30">
        <v>72286.5</v>
      </c>
      <c r="Q1039" s="30">
        <v>215638.61</v>
      </c>
      <c r="R1039" s="121" t="s">
        <v>22</v>
      </c>
      <c r="U1039" s="48">
        <f t="shared" si="16"/>
        <v>215638.61</v>
      </c>
    </row>
    <row r="1040" spans="2:21">
      <c r="B1040" s="121" t="s">
        <v>5157</v>
      </c>
      <c r="C1040" s="122">
        <v>895</v>
      </c>
      <c r="D1040" s="105"/>
      <c r="E1040" s="103"/>
      <c r="F1040" s="123" t="s">
        <v>245</v>
      </c>
      <c r="G1040" s="124">
        <v>3020100000000</v>
      </c>
      <c r="H1040" s="125"/>
      <c r="I1040" s="123" t="s">
        <v>5151</v>
      </c>
      <c r="K1040" s="30">
        <v>-38269099.390000001</v>
      </c>
      <c r="L1040" s="121" t="s">
        <v>143</v>
      </c>
      <c r="N1040" s="30">
        <v>19080133.350000001</v>
      </c>
      <c r="P1040" s="30">
        <v>0</v>
      </c>
      <c r="Q1040" s="30">
        <v>-57349232.740000002</v>
      </c>
      <c r="R1040" s="121" t="s">
        <v>143</v>
      </c>
      <c r="U1040" s="48">
        <f t="shared" si="16"/>
        <v>57349232.740000002</v>
      </c>
    </row>
    <row r="1041" spans="2:21">
      <c r="B1041" s="121" t="s">
        <v>5157</v>
      </c>
      <c r="C1041" s="122">
        <v>895</v>
      </c>
      <c r="D1041" s="105"/>
      <c r="E1041" s="103"/>
      <c r="F1041" s="123" t="s">
        <v>245</v>
      </c>
      <c r="G1041" s="124">
        <v>3020200000000</v>
      </c>
      <c r="H1041" s="125"/>
      <c r="I1041" s="123" t="s">
        <v>5152</v>
      </c>
      <c r="K1041" s="30">
        <v>-332622.26</v>
      </c>
      <c r="L1041" s="121" t="s">
        <v>143</v>
      </c>
      <c r="N1041" s="30">
        <v>234565.71</v>
      </c>
      <c r="P1041" s="30">
        <v>0</v>
      </c>
      <c r="Q1041" s="30">
        <v>-567187.97</v>
      </c>
      <c r="R1041" s="121" t="s">
        <v>143</v>
      </c>
      <c r="U1041" s="48">
        <f t="shared" si="16"/>
        <v>567187.97</v>
      </c>
    </row>
    <row r="1042" spans="2:21">
      <c r="B1042" s="121" t="s">
        <v>5157</v>
      </c>
      <c r="C1042" s="122">
        <v>4738</v>
      </c>
      <c r="D1042" s="105"/>
      <c r="E1042" s="103"/>
      <c r="F1042" s="123" t="s">
        <v>246</v>
      </c>
      <c r="G1042" s="124">
        <v>3010101000000</v>
      </c>
      <c r="H1042" s="125"/>
      <c r="I1042" s="123" t="s">
        <v>5160</v>
      </c>
      <c r="K1042" s="30">
        <v>3104965.13</v>
      </c>
      <c r="L1042" s="121" t="s">
        <v>22</v>
      </c>
      <c r="N1042" s="30">
        <v>3.63</v>
      </c>
      <c r="P1042" s="30">
        <v>1754006.31</v>
      </c>
      <c r="Q1042" s="30">
        <v>4858967.8099999996</v>
      </c>
      <c r="R1042" s="121" t="s">
        <v>22</v>
      </c>
      <c r="U1042" s="48">
        <f t="shared" si="16"/>
        <v>4858967.8099999996</v>
      </c>
    </row>
    <row r="1043" spans="2:21">
      <c r="B1043" s="121" t="s">
        <v>5157</v>
      </c>
      <c r="C1043" s="122">
        <v>4738</v>
      </c>
      <c r="D1043" s="105"/>
      <c r="E1043" s="103"/>
      <c r="F1043" s="123" t="s">
        <v>246</v>
      </c>
      <c r="G1043" s="124">
        <v>3010103000000</v>
      </c>
      <c r="H1043" s="125"/>
      <c r="I1043" s="123" t="s">
        <v>5161</v>
      </c>
      <c r="K1043" s="30">
        <v>3959474.46</v>
      </c>
      <c r="L1043" s="121" t="s">
        <v>22</v>
      </c>
      <c r="N1043" s="30">
        <v>3.63</v>
      </c>
      <c r="P1043" s="30">
        <v>2150573.0499999998</v>
      </c>
      <c r="Q1043" s="30">
        <v>6110043.8799999999</v>
      </c>
      <c r="R1043" s="121" t="s">
        <v>22</v>
      </c>
      <c r="U1043" s="48">
        <f t="shared" si="16"/>
        <v>6110043.8799999999</v>
      </c>
    </row>
    <row r="1044" spans="2:21">
      <c r="B1044" s="121" t="s">
        <v>5157</v>
      </c>
      <c r="C1044" s="122">
        <v>4738</v>
      </c>
      <c r="D1044" s="105"/>
      <c r="E1044" s="103"/>
      <c r="F1044" s="123" t="s">
        <v>246</v>
      </c>
      <c r="G1044" s="124">
        <v>3010104000000</v>
      </c>
      <c r="H1044" s="125"/>
      <c r="I1044" s="123" t="s">
        <v>5162</v>
      </c>
      <c r="K1044" s="30">
        <v>21433.32</v>
      </c>
      <c r="L1044" s="121" t="s">
        <v>22</v>
      </c>
      <c r="N1044" s="30">
        <v>0</v>
      </c>
      <c r="P1044" s="30">
        <v>10813.64</v>
      </c>
      <c r="Q1044" s="30">
        <v>32246.959999999999</v>
      </c>
      <c r="R1044" s="121" t="s">
        <v>22</v>
      </c>
      <c r="U1044" s="48">
        <f t="shared" si="16"/>
        <v>32246.959999999999</v>
      </c>
    </row>
    <row r="1045" spans="2:21">
      <c r="B1045" s="121" t="s">
        <v>5157</v>
      </c>
      <c r="C1045" s="122">
        <v>4738</v>
      </c>
      <c r="D1045" s="105"/>
      <c r="E1045" s="103"/>
      <c r="F1045" s="123" t="s">
        <v>246</v>
      </c>
      <c r="G1045" s="124">
        <v>3020100000000</v>
      </c>
      <c r="H1045" s="125"/>
      <c r="I1045" s="123" t="s">
        <v>5151</v>
      </c>
      <c r="K1045" s="30">
        <v>-23967.29</v>
      </c>
      <c r="L1045" s="121" t="s">
        <v>143</v>
      </c>
      <c r="N1045" s="30">
        <v>11392.12</v>
      </c>
      <c r="P1045" s="30">
        <v>0</v>
      </c>
      <c r="Q1045" s="30">
        <v>-35359.410000000003</v>
      </c>
      <c r="R1045" s="121" t="s">
        <v>143</v>
      </c>
      <c r="U1045" s="48">
        <f t="shared" si="16"/>
        <v>35359.410000000003</v>
      </c>
    </row>
    <row r="1046" spans="2:21">
      <c r="B1046" s="121" t="s">
        <v>5157</v>
      </c>
      <c r="C1046" s="122">
        <v>3366</v>
      </c>
      <c r="D1046" s="105"/>
      <c r="E1046" s="103"/>
      <c r="F1046" s="123" t="s">
        <v>247</v>
      </c>
      <c r="G1046" s="124">
        <v>3010101000000</v>
      </c>
      <c r="H1046" s="125"/>
      <c r="I1046" s="123" t="s">
        <v>5160</v>
      </c>
      <c r="K1046" s="30">
        <v>1737073.71</v>
      </c>
      <c r="L1046" s="121" t="s">
        <v>22</v>
      </c>
      <c r="N1046" s="30">
        <v>0</v>
      </c>
      <c r="P1046" s="30">
        <v>868696.03</v>
      </c>
      <c r="Q1046" s="30">
        <v>2605769.7400000002</v>
      </c>
      <c r="R1046" s="121" t="s">
        <v>22</v>
      </c>
      <c r="U1046" s="48">
        <f t="shared" si="16"/>
        <v>2605769.7400000002</v>
      </c>
    </row>
    <row r="1047" spans="2:21">
      <c r="B1047" s="121" t="s">
        <v>5157</v>
      </c>
      <c r="C1047" s="122">
        <v>3366</v>
      </c>
      <c r="D1047" s="105"/>
      <c r="E1047" s="103"/>
      <c r="F1047" s="123" t="s">
        <v>247</v>
      </c>
      <c r="G1047" s="124">
        <v>3010103000000</v>
      </c>
      <c r="H1047" s="125"/>
      <c r="I1047" s="123" t="s">
        <v>5161</v>
      </c>
      <c r="K1047" s="30">
        <v>948864.5</v>
      </c>
      <c r="L1047" s="121" t="s">
        <v>22</v>
      </c>
      <c r="N1047" s="30">
        <v>0</v>
      </c>
      <c r="P1047" s="30">
        <v>491521.45</v>
      </c>
      <c r="Q1047" s="30">
        <v>1440385.95</v>
      </c>
      <c r="R1047" s="121" t="s">
        <v>22</v>
      </c>
      <c r="U1047" s="48">
        <f t="shared" si="16"/>
        <v>1440385.95</v>
      </c>
    </row>
    <row r="1048" spans="2:21">
      <c r="B1048" s="121" t="s">
        <v>5157</v>
      </c>
      <c r="C1048" s="122">
        <v>3366</v>
      </c>
      <c r="D1048" s="105"/>
      <c r="E1048" s="103"/>
      <c r="F1048" s="123" t="s">
        <v>247</v>
      </c>
      <c r="G1048" s="124">
        <v>3010104000000</v>
      </c>
      <c r="H1048" s="125"/>
      <c r="I1048" s="123" t="s">
        <v>5162</v>
      </c>
      <c r="K1048" s="30">
        <v>63485.62</v>
      </c>
      <c r="L1048" s="121" t="s">
        <v>22</v>
      </c>
      <c r="N1048" s="30">
        <v>0</v>
      </c>
      <c r="P1048" s="30">
        <v>30463.599999999999</v>
      </c>
      <c r="Q1048" s="30">
        <v>93949.22</v>
      </c>
      <c r="R1048" s="121" t="s">
        <v>22</v>
      </c>
      <c r="U1048" s="48">
        <f t="shared" si="16"/>
        <v>93949.22</v>
      </c>
    </row>
    <row r="1049" spans="2:21">
      <c r="B1049" s="121" t="s">
        <v>5157</v>
      </c>
      <c r="C1049" s="122">
        <v>3366</v>
      </c>
      <c r="D1049" s="105"/>
      <c r="E1049" s="103"/>
      <c r="F1049" s="123" t="s">
        <v>247</v>
      </c>
      <c r="G1049" s="124">
        <v>3020100000000</v>
      </c>
      <c r="H1049" s="125"/>
      <c r="I1049" s="123" t="s">
        <v>5151</v>
      </c>
      <c r="K1049" s="30">
        <v>-798502.23</v>
      </c>
      <c r="L1049" s="121" t="s">
        <v>143</v>
      </c>
      <c r="N1049" s="30">
        <v>355705.55</v>
      </c>
      <c r="P1049" s="30">
        <v>0</v>
      </c>
      <c r="Q1049" s="30">
        <v>-1154207.78</v>
      </c>
      <c r="R1049" s="121" t="s">
        <v>143</v>
      </c>
      <c r="U1049" s="48">
        <f t="shared" si="16"/>
        <v>1154207.78</v>
      </c>
    </row>
    <row r="1050" spans="2:21">
      <c r="B1050" s="121" t="s">
        <v>5157</v>
      </c>
      <c r="C1050" s="122">
        <v>3366</v>
      </c>
      <c r="D1050" s="105"/>
      <c r="E1050" s="103"/>
      <c r="F1050" s="123" t="s">
        <v>247</v>
      </c>
      <c r="G1050" s="124">
        <v>3020200000000</v>
      </c>
      <c r="H1050" s="125"/>
      <c r="I1050" s="123" t="s">
        <v>5152</v>
      </c>
      <c r="K1050" s="30">
        <v>-117078.46</v>
      </c>
      <c r="L1050" s="121" t="s">
        <v>143</v>
      </c>
      <c r="N1050" s="30">
        <v>0</v>
      </c>
      <c r="P1050" s="30">
        <v>0</v>
      </c>
      <c r="Q1050" s="30">
        <v>-117078.46</v>
      </c>
      <c r="R1050" s="121" t="s">
        <v>143</v>
      </c>
      <c r="U1050" s="48">
        <f t="shared" si="16"/>
        <v>117078.46</v>
      </c>
    </row>
    <row r="1051" spans="2:21">
      <c r="B1051" s="121" t="s">
        <v>5157</v>
      </c>
      <c r="C1051" s="122">
        <v>4791</v>
      </c>
      <c r="D1051" s="105"/>
      <c r="E1051" s="103"/>
      <c r="F1051" s="123" t="s">
        <v>248</v>
      </c>
      <c r="G1051" s="124">
        <v>3010101000000</v>
      </c>
      <c r="H1051" s="125"/>
      <c r="I1051" s="123" t="s">
        <v>5160</v>
      </c>
      <c r="K1051" s="30">
        <v>2464068.2999999998</v>
      </c>
      <c r="L1051" s="121" t="s">
        <v>22</v>
      </c>
      <c r="N1051" s="30">
        <v>0</v>
      </c>
      <c r="P1051" s="30">
        <v>1123932.97</v>
      </c>
      <c r="Q1051" s="30">
        <v>3588001.27</v>
      </c>
      <c r="R1051" s="121" t="s">
        <v>22</v>
      </c>
      <c r="U1051" s="48">
        <f t="shared" si="16"/>
        <v>3588001.27</v>
      </c>
    </row>
    <row r="1052" spans="2:21">
      <c r="B1052" s="121" t="s">
        <v>5157</v>
      </c>
      <c r="C1052" s="122">
        <v>4791</v>
      </c>
      <c r="D1052" s="105"/>
      <c r="E1052" s="103"/>
      <c r="F1052" s="123" t="s">
        <v>248</v>
      </c>
      <c r="G1052" s="124">
        <v>3010103000000</v>
      </c>
      <c r="H1052" s="125"/>
      <c r="I1052" s="123" t="s">
        <v>5161</v>
      </c>
      <c r="K1052" s="30">
        <v>2523426.4900000002</v>
      </c>
      <c r="L1052" s="121" t="s">
        <v>22</v>
      </c>
      <c r="N1052" s="30">
        <v>544.84</v>
      </c>
      <c r="P1052" s="30">
        <v>1151499.8500000001</v>
      </c>
      <c r="Q1052" s="30">
        <v>3674381.5</v>
      </c>
      <c r="R1052" s="121" t="s">
        <v>22</v>
      </c>
      <c r="U1052" s="48">
        <f t="shared" si="16"/>
        <v>3674381.5</v>
      </c>
    </row>
    <row r="1053" spans="2:21">
      <c r="B1053" s="121" t="s">
        <v>5157</v>
      </c>
      <c r="C1053" s="122">
        <v>4791</v>
      </c>
      <c r="D1053" s="105"/>
      <c r="E1053" s="103"/>
      <c r="F1053" s="123" t="s">
        <v>248</v>
      </c>
      <c r="G1053" s="124">
        <v>3010104000000</v>
      </c>
      <c r="H1053" s="125"/>
      <c r="I1053" s="123" t="s">
        <v>5162</v>
      </c>
      <c r="K1053" s="30">
        <v>13807.69</v>
      </c>
      <c r="L1053" s="121" t="s">
        <v>22</v>
      </c>
      <c r="N1053" s="30">
        <v>0</v>
      </c>
      <c r="P1053" s="30">
        <v>3564.76</v>
      </c>
      <c r="Q1053" s="30">
        <v>17372.45</v>
      </c>
      <c r="R1053" s="121" t="s">
        <v>22</v>
      </c>
      <c r="U1053" s="48">
        <f t="shared" si="16"/>
        <v>17372.45</v>
      </c>
    </row>
    <row r="1054" spans="2:21">
      <c r="B1054" s="121" t="s">
        <v>5157</v>
      </c>
      <c r="C1054" s="122">
        <v>1314</v>
      </c>
      <c r="D1054" s="105"/>
      <c r="E1054" s="103"/>
      <c r="F1054" s="123" t="s">
        <v>249</v>
      </c>
      <c r="G1054" s="124">
        <v>3010101000000</v>
      </c>
      <c r="H1054" s="125"/>
      <c r="I1054" s="123" t="s">
        <v>5160</v>
      </c>
      <c r="K1054" s="30">
        <v>7297497.79</v>
      </c>
      <c r="L1054" s="121" t="s">
        <v>22</v>
      </c>
      <c r="N1054" s="30">
        <v>0</v>
      </c>
      <c r="P1054" s="30">
        <v>6851114.8499999996</v>
      </c>
      <c r="Q1054" s="30">
        <v>14148612.640000001</v>
      </c>
      <c r="R1054" s="121" t="s">
        <v>22</v>
      </c>
      <c r="U1054" s="48">
        <f t="shared" si="16"/>
        <v>14148612.640000001</v>
      </c>
    </row>
    <row r="1055" spans="2:21">
      <c r="B1055" s="121" t="s">
        <v>5157</v>
      </c>
      <c r="C1055" s="122">
        <v>1314</v>
      </c>
      <c r="D1055" s="105"/>
      <c r="E1055" s="103"/>
      <c r="F1055" s="123" t="s">
        <v>249</v>
      </c>
      <c r="G1055" s="124">
        <v>3010103000000</v>
      </c>
      <c r="H1055" s="125"/>
      <c r="I1055" s="123" t="s">
        <v>5161</v>
      </c>
      <c r="K1055" s="30">
        <v>5593894.0999999996</v>
      </c>
      <c r="L1055" s="121" t="s">
        <v>22</v>
      </c>
      <c r="N1055" s="30">
        <v>0</v>
      </c>
      <c r="P1055" s="30">
        <v>6451852.3899999997</v>
      </c>
      <c r="Q1055" s="30">
        <v>12045746.49</v>
      </c>
      <c r="R1055" s="121" t="s">
        <v>22</v>
      </c>
      <c r="U1055" s="48">
        <f t="shared" si="16"/>
        <v>12045746.49</v>
      </c>
    </row>
    <row r="1056" spans="2:21">
      <c r="B1056" s="121" t="s">
        <v>5157</v>
      </c>
      <c r="C1056" s="122">
        <v>1314</v>
      </c>
      <c r="D1056" s="105"/>
      <c r="E1056" s="103"/>
      <c r="F1056" s="123" t="s">
        <v>249</v>
      </c>
      <c r="G1056" s="124">
        <v>3010104000000</v>
      </c>
      <c r="H1056" s="125"/>
      <c r="I1056" s="123" t="s">
        <v>5162</v>
      </c>
      <c r="K1056" s="30">
        <v>112867.01</v>
      </c>
      <c r="L1056" s="121" t="s">
        <v>22</v>
      </c>
      <c r="N1056" s="30">
        <v>0</v>
      </c>
      <c r="P1056" s="30">
        <v>50493.11</v>
      </c>
      <c r="Q1056" s="30">
        <v>163360.12</v>
      </c>
      <c r="R1056" s="121" t="s">
        <v>22</v>
      </c>
      <c r="U1056" s="48">
        <f t="shared" si="16"/>
        <v>163360.12</v>
      </c>
    </row>
    <row r="1057" spans="2:21">
      <c r="B1057" s="121" t="s">
        <v>5157</v>
      </c>
      <c r="C1057" s="122">
        <v>1314</v>
      </c>
      <c r="D1057" s="105"/>
      <c r="E1057" s="103"/>
      <c r="F1057" s="123" t="s">
        <v>249</v>
      </c>
      <c r="G1057" s="124">
        <v>3010105000000</v>
      </c>
      <c r="H1057" s="125"/>
      <c r="I1057" s="123" t="s">
        <v>5163</v>
      </c>
      <c r="K1057" s="30">
        <v>20610</v>
      </c>
      <c r="L1057" s="121" t="s">
        <v>22</v>
      </c>
      <c r="N1057" s="30">
        <v>0</v>
      </c>
      <c r="P1057" s="30">
        <v>6000</v>
      </c>
      <c r="Q1057" s="30">
        <v>26610</v>
      </c>
      <c r="R1057" s="121" t="s">
        <v>22</v>
      </c>
      <c r="U1057" s="48">
        <f t="shared" si="16"/>
        <v>26610</v>
      </c>
    </row>
    <row r="1058" spans="2:21">
      <c r="B1058" s="121" t="s">
        <v>5157</v>
      </c>
      <c r="C1058" s="122">
        <v>1314</v>
      </c>
      <c r="D1058" s="105"/>
      <c r="E1058" s="103"/>
      <c r="F1058" s="123" t="s">
        <v>249</v>
      </c>
      <c r="G1058" s="124">
        <v>3020100000000</v>
      </c>
      <c r="H1058" s="125"/>
      <c r="I1058" s="123" t="s">
        <v>5151</v>
      </c>
      <c r="K1058" s="30">
        <v>-9810585.7799999993</v>
      </c>
      <c r="L1058" s="121" t="s">
        <v>143</v>
      </c>
      <c r="N1058" s="30">
        <v>4628770.8600000003</v>
      </c>
      <c r="P1058" s="30">
        <v>0</v>
      </c>
      <c r="Q1058" s="30">
        <v>-14439356.640000001</v>
      </c>
      <c r="R1058" s="121" t="s">
        <v>143</v>
      </c>
      <c r="U1058" s="48">
        <f t="shared" si="16"/>
        <v>14439356.640000001</v>
      </c>
    </row>
    <row r="1059" spans="2:21">
      <c r="B1059" s="121" t="s">
        <v>5157</v>
      </c>
      <c r="C1059" s="122">
        <v>1314</v>
      </c>
      <c r="D1059" s="105"/>
      <c r="E1059" s="103"/>
      <c r="F1059" s="123" t="s">
        <v>249</v>
      </c>
      <c r="G1059" s="124">
        <v>3020200000000</v>
      </c>
      <c r="H1059" s="125"/>
      <c r="I1059" s="123" t="s">
        <v>5152</v>
      </c>
      <c r="K1059" s="30">
        <v>-280617.28999999998</v>
      </c>
      <c r="L1059" s="121" t="s">
        <v>143</v>
      </c>
      <c r="N1059" s="30">
        <v>0</v>
      </c>
      <c r="P1059" s="30">
        <v>0</v>
      </c>
      <c r="Q1059" s="30">
        <v>-280617.28999999998</v>
      </c>
      <c r="R1059" s="121" t="s">
        <v>143</v>
      </c>
      <c r="U1059" s="48">
        <f t="shared" si="16"/>
        <v>280617.28999999998</v>
      </c>
    </row>
    <row r="1060" spans="2:21">
      <c r="B1060" s="121" t="s">
        <v>5157</v>
      </c>
      <c r="C1060" s="122">
        <v>936</v>
      </c>
      <c r="D1060" s="105"/>
      <c r="E1060" s="103"/>
      <c r="F1060" s="123" t="s">
        <v>250</v>
      </c>
      <c r="G1060" s="124">
        <v>3010101000000</v>
      </c>
      <c r="H1060" s="125"/>
      <c r="I1060" s="123" t="s">
        <v>5160</v>
      </c>
      <c r="K1060" s="30">
        <v>11674554.539999999</v>
      </c>
      <c r="L1060" s="121" t="s">
        <v>22</v>
      </c>
      <c r="N1060" s="30">
        <v>0</v>
      </c>
      <c r="P1060" s="30">
        <v>5935791.1799999997</v>
      </c>
      <c r="Q1060" s="30">
        <v>17610345.719999999</v>
      </c>
      <c r="R1060" s="121" t="s">
        <v>22</v>
      </c>
      <c r="U1060" s="48">
        <f t="shared" si="16"/>
        <v>17610345.719999999</v>
      </c>
    </row>
    <row r="1061" spans="2:21">
      <c r="B1061" s="121" t="s">
        <v>5157</v>
      </c>
      <c r="C1061" s="122">
        <v>936</v>
      </c>
      <c r="D1061" s="105"/>
      <c r="E1061" s="103"/>
      <c r="F1061" s="123" t="s">
        <v>250</v>
      </c>
      <c r="G1061" s="124">
        <v>3010103000000</v>
      </c>
      <c r="H1061" s="125"/>
      <c r="I1061" s="123" t="s">
        <v>5161</v>
      </c>
      <c r="K1061" s="30">
        <v>10831757.92</v>
      </c>
      <c r="L1061" s="121" t="s">
        <v>22</v>
      </c>
      <c r="N1061" s="30">
        <v>1450.61</v>
      </c>
      <c r="P1061" s="30">
        <v>5547782.6299999999</v>
      </c>
      <c r="Q1061" s="30">
        <v>16378089.939999999</v>
      </c>
      <c r="R1061" s="121" t="s">
        <v>22</v>
      </c>
      <c r="U1061" s="48">
        <f t="shared" si="16"/>
        <v>16378089.939999999</v>
      </c>
    </row>
    <row r="1062" spans="2:21">
      <c r="B1062" s="121" t="s">
        <v>5157</v>
      </c>
      <c r="C1062" s="122">
        <v>936</v>
      </c>
      <c r="D1062" s="105"/>
      <c r="E1062" s="103"/>
      <c r="F1062" s="123" t="s">
        <v>250</v>
      </c>
      <c r="G1062" s="124">
        <v>3010104000000</v>
      </c>
      <c r="H1062" s="125"/>
      <c r="I1062" s="123" t="s">
        <v>5162</v>
      </c>
      <c r="K1062" s="30">
        <v>123321.96</v>
      </c>
      <c r="L1062" s="121" t="s">
        <v>22</v>
      </c>
      <c r="N1062" s="30">
        <v>0</v>
      </c>
      <c r="P1062" s="30">
        <v>64664.7</v>
      </c>
      <c r="Q1062" s="30">
        <v>187986.66</v>
      </c>
      <c r="R1062" s="121" t="s">
        <v>22</v>
      </c>
      <c r="U1062" s="48">
        <f t="shared" si="16"/>
        <v>187986.66</v>
      </c>
    </row>
    <row r="1063" spans="2:21">
      <c r="B1063" s="121" t="s">
        <v>5157</v>
      </c>
      <c r="C1063" s="122">
        <v>936</v>
      </c>
      <c r="D1063" s="105"/>
      <c r="E1063" s="103"/>
      <c r="F1063" s="123" t="s">
        <v>250</v>
      </c>
      <c r="G1063" s="124">
        <v>3020100000000</v>
      </c>
      <c r="H1063" s="125"/>
      <c r="I1063" s="123" t="s">
        <v>5151</v>
      </c>
      <c r="K1063" s="30">
        <v>-38781978.399999999</v>
      </c>
      <c r="L1063" s="121" t="s">
        <v>143</v>
      </c>
      <c r="N1063" s="30">
        <v>19911707.550000001</v>
      </c>
      <c r="P1063" s="30">
        <v>208021.51</v>
      </c>
      <c r="Q1063" s="30">
        <v>-58485664.439999998</v>
      </c>
      <c r="R1063" s="121" t="s">
        <v>143</v>
      </c>
      <c r="U1063" s="48">
        <f t="shared" si="16"/>
        <v>58485664.439999998</v>
      </c>
    </row>
    <row r="1064" spans="2:21">
      <c r="B1064" s="121" t="s">
        <v>5157</v>
      </c>
      <c r="C1064" s="122">
        <v>936</v>
      </c>
      <c r="D1064" s="105"/>
      <c r="E1064" s="103"/>
      <c r="F1064" s="123" t="s">
        <v>250</v>
      </c>
      <c r="G1064" s="124">
        <v>3020200000000</v>
      </c>
      <c r="H1064" s="125"/>
      <c r="I1064" s="123" t="s">
        <v>5152</v>
      </c>
      <c r="K1064" s="30">
        <v>-529921.62</v>
      </c>
      <c r="L1064" s="121" t="s">
        <v>143</v>
      </c>
      <c r="N1064" s="30">
        <v>247261.97</v>
      </c>
      <c r="P1064" s="30">
        <v>0</v>
      </c>
      <c r="Q1064" s="30">
        <v>-777183.59</v>
      </c>
      <c r="R1064" s="121" t="s">
        <v>143</v>
      </c>
      <c r="U1064" s="48">
        <f t="shared" si="16"/>
        <v>777183.59</v>
      </c>
    </row>
    <row r="1065" spans="2:21">
      <c r="B1065" s="121" t="s">
        <v>5157</v>
      </c>
      <c r="C1065" s="122">
        <v>2511</v>
      </c>
      <c r="D1065" s="105"/>
      <c r="E1065" s="103"/>
      <c r="F1065" s="123" t="s">
        <v>251</v>
      </c>
      <c r="G1065" s="124">
        <v>3010101000000</v>
      </c>
      <c r="H1065" s="125"/>
      <c r="I1065" s="123" t="s">
        <v>5160</v>
      </c>
      <c r="K1065" s="30">
        <v>17761382.16</v>
      </c>
      <c r="L1065" s="121" t="s">
        <v>22</v>
      </c>
      <c r="N1065" s="30">
        <v>0</v>
      </c>
      <c r="P1065" s="30">
        <v>8817936.5299999993</v>
      </c>
      <c r="Q1065" s="30">
        <v>26579318.690000001</v>
      </c>
      <c r="R1065" s="121" t="s">
        <v>22</v>
      </c>
      <c r="U1065" s="48">
        <f t="shared" si="16"/>
        <v>26579318.690000001</v>
      </c>
    </row>
    <row r="1066" spans="2:21">
      <c r="B1066" s="121" t="s">
        <v>5157</v>
      </c>
      <c r="C1066" s="122">
        <v>2511</v>
      </c>
      <c r="D1066" s="105"/>
      <c r="E1066" s="103"/>
      <c r="F1066" s="123" t="s">
        <v>251</v>
      </c>
      <c r="G1066" s="124">
        <v>3010103000000</v>
      </c>
      <c r="H1066" s="125"/>
      <c r="I1066" s="123" t="s">
        <v>5161</v>
      </c>
      <c r="K1066" s="30">
        <v>16790299.32</v>
      </c>
      <c r="L1066" s="121" t="s">
        <v>22</v>
      </c>
      <c r="N1066" s="30">
        <v>0</v>
      </c>
      <c r="P1066" s="30">
        <v>8305844.6399999997</v>
      </c>
      <c r="Q1066" s="30">
        <v>25096143.960000001</v>
      </c>
      <c r="R1066" s="121" t="s">
        <v>22</v>
      </c>
      <c r="U1066" s="48">
        <f t="shared" si="16"/>
        <v>25096143.960000001</v>
      </c>
    </row>
    <row r="1067" spans="2:21">
      <c r="B1067" s="121" t="s">
        <v>5157</v>
      </c>
      <c r="C1067" s="122">
        <v>2511</v>
      </c>
      <c r="D1067" s="105"/>
      <c r="E1067" s="103"/>
      <c r="F1067" s="123" t="s">
        <v>251</v>
      </c>
      <c r="G1067" s="124">
        <v>3010104000000</v>
      </c>
      <c r="H1067" s="125"/>
      <c r="I1067" s="123" t="s">
        <v>5162</v>
      </c>
      <c r="K1067" s="30">
        <v>431638.5</v>
      </c>
      <c r="L1067" s="121" t="s">
        <v>22</v>
      </c>
      <c r="N1067" s="30">
        <v>0</v>
      </c>
      <c r="P1067" s="30">
        <v>213763.64</v>
      </c>
      <c r="Q1067" s="30">
        <v>645402.14</v>
      </c>
      <c r="R1067" s="121" t="s">
        <v>22</v>
      </c>
      <c r="U1067" s="48">
        <f t="shared" si="16"/>
        <v>645402.14</v>
      </c>
    </row>
    <row r="1068" spans="2:21">
      <c r="B1068" s="121" t="s">
        <v>5157</v>
      </c>
      <c r="C1068" s="122">
        <v>2511</v>
      </c>
      <c r="D1068" s="105"/>
      <c r="E1068" s="103"/>
      <c r="F1068" s="123" t="s">
        <v>251</v>
      </c>
      <c r="G1068" s="124">
        <v>3020100000000</v>
      </c>
      <c r="H1068" s="125"/>
      <c r="I1068" s="123" t="s">
        <v>5151</v>
      </c>
      <c r="K1068" s="30">
        <v>-23523492.73</v>
      </c>
      <c r="L1068" s="121" t="s">
        <v>143</v>
      </c>
      <c r="N1068" s="30">
        <v>12772497.529999999</v>
      </c>
      <c r="P1068" s="30">
        <v>0</v>
      </c>
      <c r="Q1068" s="30">
        <v>-36295990.259999998</v>
      </c>
      <c r="R1068" s="121" t="s">
        <v>143</v>
      </c>
      <c r="U1068" s="48">
        <f t="shared" si="16"/>
        <v>36295990.259999998</v>
      </c>
    </row>
    <row r="1069" spans="2:21">
      <c r="B1069" s="121" t="s">
        <v>5157</v>
      </c>
      <c r="C1069" s="122">
        <v>2511</v>
      </c>
      <c r="D1069" s="105"/>
      <c r="E1069" s="103"/>
      <c r="F1069" s="123" t="s">
        <v>251</v>
      </c>
      <c r="G1069" s="124">
        <v>3020200000000</v>
      </c>
      <c r="H1069" s="125"/>
      <c r="I1069" s="123" t="s">
        <v>5152</v>
      </c>
      <c r="K1069" s="30">
        <v>-6352925.75</v>
      </c>
      <c r="L1069" s="121" t="s">
        <v>143</v>
      </c>
      <c r="N1069" s="30">
        <v>3601561.53</v>
      </c>
      <c r="P1069" s="30">
        <v>0</v>
      </c>
      <c r="Q1069" s="30">
        <v>-9954487.2799999993</v>
      </c>
      <c r="R1069" s="121" t="s">
        <v>143</v>
      </c>
      <c r="U1069" s="48">
        <f t="shared" si="16"/>
        <v>9954487.2799999993</v>
      </c>
    </row>
    <row r="1070" spans="2:21">
      <c r="B1070" s="121" t="s">
        <v>5157</v>
      </c>
      <c r="C1070" s="122">
        <v>919</v>
      </c>
      <c r="D1070" s="105"/>
      <c r="E1070" s="103"/>
      <c r="F1070" s="123" t="s">
        <v>252</v>
      </c>
      <c r="G1070" s="124">
        <v>3010101000000</v>
      </c>
      <c r="H1070" s="125"/>
      <c r="I1070" s="123" t="s">
        <v>5160</v>
      </c>
      <c r="K1070" s="30">
        <v>10734727.25</v>
      </c>
      <c r="L1070" s="121" t="s">
        <v>22</v>
      </c>
      <c r="N1070" s="30">
        <v>3962.92</v>
      </c>
      <c r="P1070" s="30">
        <v>2813394.87</v>
      </c>
      <c r="Q1070" s="30">
        <v>13544159.199999999</v>
      </c>
      <c r="R1070" s="121" t="s">
        <v>22</v>
      </c>
      <c r="U1070" s="48">
        <f t="shared" si="16"/>
        <v>13544159.199999999</v>
      </c>
    </row>
    <row r="1071" spans="2:21">
      <c r="B1071" s="121" t="s">
        <v>5157</v>
      </c>
      <c r="C1071" s="122">
        <v>919</v>
      </c>
      <c r="D1071" s="105"/>
      <c r="E1071" s="103"/>
      <c r="F1071" s="123" t="s">
        <v>252</v>
      </c>
      <c r="G1071" s="124">
        <v>3010103000000</v>
      </c>
      <c r="H1071" s="125"/>
      <c r="I1071" s="123" t="s">
        <v>5161</v>
      </c>
      <c r="K1071" s="30">
        <v>7831399.1100000003</v>
      </c>
      <c r="L1071" s="121" t="s">
        <v>22</v>
      </c>
      <c r="N1071" s="30">
        <v>0</v>
      </c>
      <c r="P1071" s="30">
        <v>2013869.51</v>
      </c>
      <c r="Q1071" s="30">
        <v>9845268.6199999992</v>
      </c>
      <c r="R1071" s="121" t="s">
        <v>22</v>
      </c>
      <c r="U1071" s="48">
        <f t="shared" si="16"/>
        <v>9845268.6199999992</v>
      </c>
    </row>
    <row r="1072" spans="2:21">
      <c r="B1072" s="121" t="s">
        <v>5157</v>
      </c>
      <c r="C1072" s="122">
        <v>919</v>
      </c>
      <c r="D1072" s="105"/>
      <c r="E1072" s="103"/>
      <c r="F1072" s="123" t="s">
        <v>252</v>
      </c>
      <c r="G1072" s="124">
        <v>3010104000000</v>
      </c>
      <c r="H1072" s="125"/>
      <c r="I1072" s="123" t="s">
        <v>5162</v>
      </c>
      <c r="K1072" s="30">
        <v>439791.07</v>
      </c>
      <c r="L1072" s="121" t="s">
        <v>22</v>
      </c>
      <c r="N1072" s="30">
        <v>20</v>
      </c>
      <c r="P1072" s="30">
        <v>176852.78</v>
      </c>
      <c r="Q1072" s="30">
        <v>616623.85</v>
      </c>
      <c r="R1072" s="121" t="s">
        <v>22</v>
      </c>
      <c r="U1072" s="48">
        <f t="shared" si="16"/>
        <v>616623.85</v>
      </c>
    </row>
    <row r="1073" spans="2:21">
      <c r="B1073" s="121" t="s">
        <v>5157</v>
      </c>
      <c r="C1073" s="122">
        <v>919</v>
      </c>
      <c r="D1073" s="105"/>
      <c r="E1073" s="103"/>
      <c r="F1073" s="123" t="s">
        <v>252</v>
      </c>
      <c r="G1073" s="124">
        <v>3020100000000</v>
      </c>
      <c r="H1073" s="125"/>
      <c r="I1073" s="123" t="s">
        <v>5151</v>
      </c>
      <c r="K1073" s="30">
        <v>-8768903.4399999995</v>
      </c>
      <c r="L1073" s="121" t="s">
        <v>143</v>
      </c>
      <c r="N1073" s="30">
        <v>4553090.24</v>
      </c>
      <c r="P1073" s="30">
        <v>0</v>
      </c>
      <c r="Q1073" s="30">
        <v>-13321993.68</v>
      </c>
      <c r="R1073" s="121" t="s">
        <v>143</v>
      </c>
      <c r="U1073" s="48">
        <f t="shared" si="16"/>
        <v>13321993.68</v>
      </c>
    </row>
    <row r="1074" spans="2:21">
      <c r="B1074" s="121" t="s">
        <v>5157</v>
      </c>
      <c r="C1074" s="122">
        <v>919</v>
      </c>
      <c r="D1074" s="105"/>
      <c r="E1074" s="103"/>
      <c r="F1074" s="123" t="s">
        <v>252</v>
      </c>
      <c r="G1074" s="124">
        <v>3020200000000</v>
      </c>
      <c r="H1074" s="125"/>
      <c r="I1074" s="123" t="s">
        <v>5152</v>
      </c>
      <c r="K1074" s="30">
        <v>-141816.13</v>
      </c>
      <c r="L1074" s="121" t="s">
        <v>143</v>
      </c>
      <c r="N1074" s="30">
        <v>20691.62</v>
      </c>
      <c r="P1074" s="30">
        <v>0</v>
      </c>
      <c r="Q1074" s="30">
        <v>-162507.75</v>
      </c>
      <c r="R1074" s="121" t="s">
        <v>143</v>
      </c>
      <c r="U1074" s="48">
        <f t="shared" si="16"/>
        <v>162507.75</v>
      </c>
    </row>
    <row r="1075" spans="2:21">
      <c r="B1075" s="121" t="s">
        <v>5157</v>
      </c>
      <c r="C1075" s="122">
        <v>922</v>
      </c>
      <c r="D1075" s="105"/>
      <c r="E1075" s="103"/>
      <c r="F1075" s="123" t="s">
        <v>253</v>
      </c>
      <c r="G1075" s="124">
        <v>3010101000000</v>
      </c>
      <c r="H1075" s="125"/>
      <c r="I1075" s="123" t="s">
        <v>5160</v>
      </c>
      <c r="K1075" s="30">
        <v>3848967.79</v>
      </c>
      <c r="L1075" s="121" t="s">
        <v>22</v>
      </c>
      <c r="N1075" s="30">
        <v>19976.53</v>
      </c>
      <c r="P1075" s="30">
        <v>1987850.37</v>
      </c>
      <c r="Q1075" s="30">
        <v>5816841.6299999999</v>
      </c>
      <c r="R1075" s="121" t="s">
        <v>22</v>
      </c>
      <c r="U1075" s="48">
        <f t="shared" si="16"/>
        <v>5816841.6299999999</v>
      </c>
    </row>
    <row r="1076" spans="2:21">
      <c r="B1076" s="121" t="s">
        <v>5157</v>
      </c>
      <c r="C1076" s="122">
        <v>922</v>
      </c>
      <c r="D1076" s="105"/>
      <c r="E1076" s="103"/>
      <c r="F1076" s="123" t="s">
        <v>253</v>
      </c>
      <c r="G1076" s="124">
        <v>3010103000000</v>
      </c>
      <c r="H1076" s="125"/>
      <c r="I1076" s="123" t="s">
        <v>5161</v>
      </c>
      <c r="K1076" s="30">
        <v>4750703.99</v>
      </c>
      <c r="L1076" s="121" t="s">
        <v>22</v>
      </c>
      <c r="N1076" s="30">
        <v>691064.41</v>
      </c>
      <c r="P1076" s="30">
        <v>3003045.57</v>
      </c>
      <c r="Q1076" s="30">
        <v>7062685.1500000004</v>
      </c>
      <c r="R1076" s="121" t="s">
        <v>22</v>
      </c>
      <c r="U1076" s="48">
        <f t="shared" si="16"/>
        <v>7062685.1500000004</v>
      </c>
    </row>
    <row r="1077" spans="2:21">
      <c r="B1077" s="121" t="s">
        <v>5157</v>
      </c>
      <c r="C1077" s="122">
        <v>922</v>
      </c>
      <c r="D1077" s="105"/>
      <c r="E1077" s="103"/>
      <c r="F1077" s="123" t="s">
        <v>253</v>
      </c>
      <c r="G1077" s="124">
        <v>3010104000000</v>
      </c>
      <c r="H1077" s="125"/>
      <c r="I1077" s="123" t="s">
        <v>5162</v>
      </c>
      <c r="K1077" s="30">
        <v>9311.06</v>
      </c>
      <c r="L1077" s="121" t="s">
        <v>22</v>
      </c>
      <c r="N1077" s="30">
        <v>0</v>
      </c>
      <c r="P1077" s="30">
        <v>6120.04</v>
      </c>
      <c r="Q1077" s="30">
        <v>15431.1</v>
      </c>
      <c r="R1077" s="121" t="s">
        <v>22</v>
      </c>
      <c r="U1077" s="48">
        <f t="shared" si="16"/>
        <v>15431.1</v>
      </c>
    </row>
    <row r="1078" spans="2:21">
      <c r="B1078" s="121" t="s">
        <v>5157</v>
      </c>
      <c r="C1078" s="122">
        <v>922</v>
      </c>
      <c r="D1078" s="105"/>
      <c r="E1078" s="103"/>
      <c r="F1078" s="123" t="s">
        <v>253</v>
      </c>
      <c r="G1078" s="124">
        <v>3020100000000</v>
      </c>
      <c r="H1078" s="125"/>
      <c r="I1078" s="123" t="s">
        <v>5151</v>
      </c>
      <c r="K1078" s="30">
        <v>-10339235.07</v>
      </c>
      <c r="L1078" s="121" t="s">
        <v>143</v>
      </c>
      <c r="N1078" s="30">
        <v>5103739.45</v>
      </c>
      <c r="P1078" s="30">
        <v>0</v>
      </c>
      <c r="Q1078" s="30">
        <v>-15442974.52</v>
      </c>
      <c r="R1078" s="121" t="s">
        <v>143</v>
      </c>
      <c r="U1078" s="48">
        <f t="shared" si="16"/>
        <v>15442974.52</v>
      </c>
    </row>
    <row r="1079" spans="2:21">
      <c r="B1079" s="121" t="s">
        <v>5157</v>
      </c>
      <c r="C1079" s="122">
        <v>922</v>
      </c>
      <c r="D1079" s="105"/>
      <c r="E1079" s="103"/>
      <c r="F1079" s="123" t="s">
        <v>253</v>
      </c>
      <c r="G1079" s="124">
        <v>3020200000000</v>
      </c>
      <c r="H1079" s="125"/>
      <c r="I1079" s="123" t="s">
        <v>5152</v>
      </c>
      <c r="K1079" s="30">
        <v>-17408.79</v>
      </c>
      <c r="L1079" s="121" t="s">
        <v>143</v>
      </c>
      <c r="N1079" s="30">
        <v>15014.98</v>
      </c>
      <c r="P1079" s="30">
        <v>0</v>
      </c>
      <c r="Q1079" s="30">
        <v>-32423.77</v>
      </c>
      <c r="R1079" s="121" t="s">
        <v>143</v>
      </c>
      <c r="U1079" s="48">
        <f t="shared" si="16"/>
        <v>32423.77</v>
      </c>
    </row>
    <row r="1080" spans="2:21">
      <c r="B1080" s="121" t="s">
        <v>5157</v>
      </c>
      <c r="C1080" s="122">
        <v>2004</v>
      </c>
      <c r="D1080" s="105"/>
      <c r="E1080" s="103"/>
      <c r="F1080" s="123" t="s">
        <v>254</v>
      </c>
      <c r="G1080" s="124">
        <v>3010101000000</v>
      </c>
      <c r="H1080" s="125"/>
      <c r="I1080" s="123" t="s">
        <v>5160</v>
      </c>
      <c r="K1080" s="30">
        <v>600984.56000000006</v>
      </c>
      <c r="L1080" s="121" t="s">
        <v>22</v>
      </c>
      <c r="N1080" s="30">
        <v>0</v>
      </c>
      <c r="P1080" s="30">
        <v>331637.21000000002</v>
      </c>
      <c r="Q1080" s="30">
        <v>932621.77</v>
      </c>
      <c r="R1080" s="121" t="s">
        <v>22</v>
      </c>
      <c r="U1080" s="48">
        <f t="shared" si="16"/>
        <v>932621.77</v>
      </c>
    </row>
    <row r="1081" spans="2:21">
      <c r="B1081" s="121" t="s">
        <v>5157</v>
      </c>
      <c r="C1081" s="122">
        <v>2004</v>
      </c>
      <c r="D1081" s="105"/>
      <c r="E1081" s="103"/>
      <c r="F1081" s="123" t="s">
        <v>254</v>
      </c>
      <c r="G1081" s="124">
        <v>3010103000000</v>
      </c>
      <c r="H1081" s="125"/>
      <c r="I1081" s="123" t="s">
        <v>5161</v>
      </c>
      <c r="K1081" s="30">
        <v>295660.18</v>
      </c>
      <c r="L1081" s="121" t="s">
        <v>22</v>
      </c>
      <c r="N1081" s="30">
        <v>0</v>
      </c>
      <c r="P1081" s="30">
        <v>155700.59</v>
      </c>
      <c r="Q1081" s="30">
        <v>451360.77</v>
      </c>
      <c r="R1081" s="121" t="s">
        <v>22</v>
      </c>
      <c r="U1081" s="48">
        <f t="shared" si="16"/>
        <v>451360.77</v>
      </c>
    </row>
    <row r="1082" spans="2:21">
      <c r="B1082" s="121" t="s">
        <v>5157</v>
      </c>
      <c r="C1082" s="122">
        <v>2004</v>
      </c>
      <c r="D1082" s="105"/>
      <c r="E1082" s="103"/>
      <c r="F1082" s="123" t="s">
        <v>254</v>
      </c>
      <c r="G1082" s="124">
        <v>3010104000000</v>
      </c>
      <c r="H1082" s="125"/>
      <c r="I1082" s="123" t="s">
        <v>5162</v>
      </c>
      <c r="K1082" s="30">
        <v>12125.02</v>
      </c>
      <c r="L1082" s="121" t="s">
        <v>22</v>
      </c>
      <c r="N1082" s="30">
        <v>0</v>
      </c>
      <c r="P1082" s="30">
        <v>8426.32</v>
      </c>
      <c r="Q1082" s="30">
        <v>20551.34</v>
      </c>
      <c r="R1082" s="121" t="s">
        <v>22</v>
      </c>
      <c r="U1082" s="48">
        <f t="shared" si="16"/>
        <v>20551.34</v>
      </c>
    </row>
    <row r="1083" spans="2:21">
      <c r="B1083" s="121" t="s">
        <v>5157</v>
      </c>
      <c r="C1083" s="122">
        <v>2004</v>
      </c>
      <c r="D1083" s="105"/>
      <c r="E1083" s="103"/>
      <c r="F1083" s="123" t="s">
        <v>254</v>
      </c>
      <c r="G1083" s="124">
        <v>3010105000000</v>
      </c>
      <c r="H1083" s="125"/>
      <c r="I1083" s="123" t="s">
        <v>5163</v>
      </c>
      <c r="K1083" s="30">
        <v>63300</v>
      </c>
      <c r="L1083" s="121" t="s">
        <v>22</v>
      </c>
      <c r="N1083" s="30">
        <v>0</v>
      </c>
      <c r="P1083" s="30">
        <v>38000</v>
      </c>
      <c r="Q1083" s="30">
        <v>101300</v>
      </c>
      <c r="R1083" s="121" t="s">
        <v>22</v>
      </c>
      <c r="U1083" s="48">
        <f t="shared" si="16"/>
        <v>101300</v>
      </c>
    </row>
    <row r="1084" spans="2:21">
      <c r="B1084" s="121" t="s">
        <v>5157</v>
      </c>
      <c r="C1084" s="122">
        <v>2004</v>
      </c>
      <c r="D1084" s="105"/>
      <c r="E1084" s="103"/>
      <c r="F1084" s="123" t="s">
        <v>254</v>
      </c>
      <c r="G1084" s="124">
        <v>3020100000000</v>
      </c>
      <c r="H1084" s="125"/>
      <c r="I1084" s="123" t="s">
        <v>5151</v>
      </c>
      <c r="K1084" s="30">
        <v>-9783175.3599999994</v>
      </c>
      <c r="L1084" s="121" t="s">
        <v>143</v>
      </c>
      <c r="N1084" s="30">
        <v>4338942.3600000003</v>
      </c>
      <c r="P1084" s="30">
        <v>0</v>
      </c>
      <c r="Q1084" s="30">
        <v>-14122117.720000001</v>
      </c>
      <c r="R1084" s="121" t="s">
        <v>143</v>
      </c>
      <c r="U1084" s="48">
        <f t="shared" si="16"/>
        <v>14122117.720000001</v>
      </c>
    </row>
    <row r="1085" spans="2:21">
      <c r="B1085" s="121" t="s">
        <v>5157</v>
      </c>
      <c r="C1085" s="122">
        <v>4947</v>
      </c>
      <c r="D1085" s="105"/>
      <c r="E1085" s="103"/>
      <c r="F1085" s="123" t="s">
        <v>255</v>
      </c>
      <c r="G1085" s="124">
        <v>3010101000000</v>
      </c>
      <c r="H1085" s="125"/>
      <c r="I1085" s="123" t="s">
        <v>5160</v>
      </c>
      <c r="K1085" s="30">
        <v>8438853</v>
      </c>
      <c r="L1085" s="121" t="s">
        <v>22</v>
      </c>
      <c r="N1085" s="30">
        <v>0</v>
      </c>
      <c r="P1085" s="30">
        <v>4640298.1500000004</v>
      </c>
      <c r="Q1085" s="30">
        <v>13079151.15</v>
      </c>
      <c r="R1085" s="121" t="s">
        <v>22</v>
      </c>
      <c r="U1085" s="48">
        <f t="shared" si="16"/>
        <v>13079151.15</v>
      </c>
    </row>
    <row r="1086" spans="2:21">
      <c r="B1086" s="121" t="s">
        <v>5157</v>
      </c>
      <c r="C1086" s="122">
        <v>4947</v>
      </c>
      <c r="D1086" s="105"/>
      <c r="E1086" s="103"/>
      <c r="F1086" s="123" t="s">
        <v>255</v>
      </c>
      <c r="G1086" s="124">
        <v>3010103000000</v>
      </c>
      <c r="H1086" s="125"/>
      <c r="I1086" s="123" t="s">
        <v>5161</v>
      </c>
      <c r="K1086" s="30">
        <v>7532075.5899999999</v>
      </c>
      <c r="L1086" s="121" t="s">
        <v>22</v>
      </c>
      <c r="N1086" s="30">
        <v>0</v>
      </c>
      <c r="P1086" s="30">
        <v>3994818.2</v>
      </c>
      <c r="Q1086" s="30">
        <v>11526893.789999999</v>
      </c>
      <c r="R1086" s="121" t="s">
        <v>22</v>
      </c>
      <c r="U1086" s="48">
        <f t="shared" si="16"/>
        <v>11526893.789999999</v>
      </c>
    </row>
    <row r="1087" spans="2:21">
      <c r="B1087" s="121" t="s">
        <v>5157</v>
      </c>
      <c r="C1087" s="122">
        <v>4947</v>
      </c>
      <c r="D1087" s="105"/>
      <c r="E1087" s="103"/>
      <c r="F1087" s="123" t="s">
        <v>255</v>
      </c>
      <c r="G1087" s="124">
        <v>3010104000000</v>
      </c>
      <c r="H1087" s="125"/>
      <c r="I1087" s="123" t="s">
        <v>5162</v>
      </c>
      <c r="K1087" s="30">
        <v>43042.78</v>
      </c>
      <c r="L1087" s="121" t="s">
        <v>22</v>
      </c>
      <c r="N1087" s="30">
        <v>0</v>
      </c>
      <c r="P1087" s="30">
        <v>19122.580000000002</v>
      </c>
      <c r="Q1087" s="30">
        <v>62165.36</v>
      </c>
      <c r="R1087" s="121" t="s">
        <v>22</v>
      </c>
      <c r="U1087" s="48">
        <f t="shared" si="16"/>
        <v>62165.36</v>
      </c>
    </row>
    <row r="1088" spans="2:21">
      <c r="B1088" s="121" t="s">
        <v>5157</v>
      </c>
      <c r="C1088" s="122">
        <v>4947</v>
      </c>
      <c r="D1088" s="105"/>
      <c r="E1088" s="103"/>
      <c r="F1088" s="123" t="s">
        <v>255</v>
      </c>
      <c r="G1088" s="124">
        <v>3020100000000</v>
      </c>
      <c r="H1088" s="125"/>
      <c r="I1088" s="123" t="s">
        <v>5151</v>
      </c>
      <c r="K1088" s="30">
        <v>-10822969.18</v>
      </c>
      <c r="L1088" s="121" t="s">
        <v>143</v>
      </c>
      <c r="N1088" s="30">
        <v>5320074.9800000004</v>
      </c>
      <c r="P1088" s="30">
        <v>0</v>
      </c>
      <c r="Q1088" s="30">
        <v>-16143044.16</v>
      </c>
      <c r="R1088" s="121" t="s">
        <v>143</v>
      </c>
      <c r="U1088" s="48">
        <f t="shared" si="16"/>
        <v>16143044.16</v>
      </c>
    </row>
    <row r="1089" spans="2:21">
      <c r="B1089" s="121" t="s">
        <v>5157</v>
      </c>
      <c r="C1089" s="122">
        <v>4947</v>
      </c>
      <c r="D1089" s="105"/>
      <c r="E1089" s="103"/>
      <c r="F1089" s="123" t="s">
        <v>255</v>
      </c>
      <c r="G1089" s="124">
        <v>3020200000000</v>
      </c>
      <c r="H1089" s="125"/>
      <c r="I1089" s="123" t="s">
        <v>5152</v>
      </c>
      <c r="K1089" s="30">
        <v>0</v>
      </c>
      <c r="L1089" s="121" t="s">
        <v>143</v>
      </c>
      <c r="N1089" s="30">
        <v>0</v>
      </c>
      <c r="P1089" s="30">
        <v>0</v>
      </c>
      <c r="Q1089" s="30">
        <v>0</v>
      </c>
      <c r="R1089" s="121" t="s">
        <v>143</v>
      </c>
      <c r="U1089" s="48">
        <f t="shared" si="16"/>
        <v>0</v>
      </c>
    </row>
    <row r="1090" spans="2:21">
      <c r="B1090" s="121" t="s">
        <v>5157</v>
      </c>
      <c r="C1090" s="122">
        <v>4618</v>
      </c>
      <c r="D1090" s="105"/>
      <c r="E1090" s="103"/>
      <c r="F1090" s="123" t="s">
        <v>256</v>
      </c>
      <c r="G1090" s="124">
        <v>3010103000000</v>
      </c>
      <c r="H1090" s="125"/>
      <c r="I1090" s="123" t="s">
        <v>5161</v>
      </c>
      <c r="K1090" s="30">
        <v>995383.27</v>
      </c>
      <c r="L1090" s="121" t="s">
        <v>22</v>
      </c>
      <c r="N1090" s="30">
        <v>0</v>
      </c>
      <c r="P1090" s="30">
        <v>551178.13</v>
      </c>
      <c r="Q1090" s="30">
        <v>1546561.4</v>
      </c>
      <c r="R1090" s="121" t="s">
        <v>22</v>
      </c>
      <c r="U1090" s="48">
        <f t="shared" si="16"/>
        <v>1546561.4</v>
      </c>
    </row>
    <row r="1091" spans="2:21">
      <c r="B1091" s="121" t="s">
        <v>5157</v>
      </c>
      <c r="C1091" s="122">
        <v>4618</v>
      </c>
      <c r="D1091" s="105"/>
      <c r="E1091" s="103"/>
      <c r="F1091" s="123" t="s">
        <v>256</v>
      </c>
      <c r="G1091" s="124">
        <v>3020100000000</v>
      </c>
      <c r="H1091" s="125"/>
      <c r="I1091" s="123" t="s">
        <v>5151</v>
      </c>
      <c r="K1091" s="30">
        <v>-61177.22</v>
      </c>
      <c r="L1091" s="121" t="s">
        <v>143</v>
      </c>
      <c r="N1091" s="30">
        <v>18823.89</v>
      </c>
      <c r="P1091" s="30">
        <v>0</v>
      </c>
      <c r="Q1091" s="30">
        <v>-80001.11</v>
      </c>
      <c r="R1091" s="121" t="s">
        <v>143</v>
      </c>
      <c r="U1091" s="48">
        <f t="shared" si="16"/>
        <v>80001.11</v>
      </c>
    </row>
    <row r="1092" spans="2:21">
      <c r="B1092" s="121" t="s">
        <v>5157</v>
      </c>
      <c r="C1092" s="122">
        <v>4801</v>
      </c>
      <c r="D1092" s="105"/>
      <c r="E1092" s="103"/>
      <c r="F1092" s="123" t="s">
        <v>257</v>
      </c>
      <c r="G1092" s="124">
        <v>3010101000000</v>
      </c>
      <c r="H1092" s="125"/>
      <c r="I1092" s="123" t="s">
        <v>5160</v>
      </c>
      <c r="K1092" s="30">
        <v>1735222.57</v>
      </c>
      <c r="L1092" s="121" t="s">
        <v>22</v>
      </c>
      <c r="N1092" s="30">
        <v>226.39</v>
      </c>
      <c r="P1092" s="30">
        <v>1188565.95</v>
      </c>
      <c r="Q1092" s="30">
        <v>2923562.13</v>
      </c>
      <c r="R1092" s="121" t="s">
        <v>22</v>
      </c>
      <c r="U1092" s="48">
        <f t="shared" si="16"/>
        <v>2923562.13</v>
      </c>
    </row>
    <row r="1093" spans="2:21">
      <c r="B1093" s="121" t="s">
        <v>5157</v>
      </c>
      <c r="C1093" s="122">
        <v>4801</v>
      </c>
      <c r="D1093" s="105"/>
      <c r="E1093" s="103"/>
      <c r="F1093" s="123" t="s">
        <v>257</v>
      </c>
      <c r="G1093" s="124">
        <v>3010103000000</v>
      </c>
      <c r="H1093" s="125"/>
      <c r="I1093" s="123" t="s">
        <v>5161</v>
      </c>
      <c r="K1093" s="30">
        <v>5342020.3499999996</v>
      </c>
      <c r="L1093" s="121" t="s">
        <v>22</v>
      </c>
      <c r="N1093" s="30">
        <v>0</v>
      </c>
      <c r="P1093" s="30">
        <v>8281127.0599999996</v>
      </c>
      <c r="Q1093" s="30">
        <v>13623147.41</v>
      </c>
      <c r="R1093" s="121" t="s">
        <v>22</v>
      </c>
      <c r="U1093" s="48">
        <f t="shared" si="16"/>
        <v>13623147.41</v>
      </c>
    </row>
    <row r="1094" spans="2:21">
      <c r="B1094" s="121" t="s">
        <v>5157</v>
      </c>
      <c r="C1094" s="122">
        <v>4801</v>
      </c>
      <c r="D1094" s="105"/>
      <c r="E1094" s="103"/>
      <c r="F1094" s="123" t="s">
        <v>257</v>
      </c>
      <c r="G1094" s="124">
        <v>3010104000000</v>
      </c>
      <c r="H1094" s="125"/>
      <c r="I1094" s="123" t="s">
        <v>5162</v>
      </c>
      <c r="K1094" s="30">
        <v>1754.43</v>
      </c>
      <c r="L1094" s="121" t="s">
        <v>22</v>
      </c>
      <c r="N1094" s="30">
        <v>0</v>
      </c>
      <c r="P1094" s="30">
        <v>1353.68</v>
      </c>
      <c r="Q1094" s="30">
        <v>3108.11</v>
      </c>
      <c r="R1094" s="121" t="s">
        <v>22</v>
      </c>
      <c r="U1094" s="48">
        <f t="shared" si="16"/>
        <v>3108.11</v>
      </c>
    </row>
    <row r="1095" spans="2:21">
      <c r="B1095" s="121" t="s">
        <v>5157</v>
      </c>
      <c r="C1095" s="122">
        <v>4801</v>
      </c>
      <c r="D1095" s="105"/>
      <c r="E1095" s="103"/>
      <c r="F1095" s="123" t="s">
        <v>257</v>
      </c>
      <c r="G1095" s="124">
        <v>3020200000000</v>
      </c>
      <c r="H1095" s="125"/>
      <c r="I1095" s="123" t="s">
        <v>5152</v>
      </c>
      <c r="K1095" s="30">
        <v>0</v>
      </c>
      <c r="L1095" s="121" t="s">
        <v>143</v>
      </c>
      <c r="N1095" s="30">
        <v>12923.61</v>
      </c>
      <c r="P1095" s="30">
        <v>0</v>
      </c>
      <c r="Q1095" s="30">
        <v>-12923.61</v>
      </c>
      <c r="R1095" s="121" t="s">
        <v>143</v>
      </c>
      <c r="U1095" s="48">
        <f t="shared" si="16"/>
        <v>12923.61</v>
      </c>
    </row>
    <row r="1096" spans="2:21">
      <c r="B1096" s="121" t="s">
        <v>5157</v>
      </c>
      <c r="C1096" s="122">
        <v>4176</v>
      </c>
      <c r="D1096" s="105"/>
      <c r="E1096" s="103"/>
      <c r="F1096" s="123" t="s">
        <v>258</v>
      </c>
      <c r="G1096" s="124">
        <v>3010101000000</v>
      </c>
      <c r="H1096" s="125"/>
      <c r="I1096" s="123" t="s">
        <v>5160</v>
      </c>
      <c r="K1096" s="30">
        <v>11074651</v>
      </c>
      <c r="L1096" s="121" t="s">
        <v>22</v>
      </c>
      <c r="N1096" s="30">
        <v>1419.89</v>
      </c>
      <c r="P1096" s="30">
        <v>4650684.34</v>
      </c>
      <c r="Q1096" s="30">
        <v>15723915.449999999</v>
      </c>
      <c r="R1096" s="121" t="s">
        <v>22</v>
      </c>
      <c r="U1096" s="48">
        <f t="shared" si="16"/>
        <v>15723915.449999999</v>
      </c>
    </row>
    <row r="1097" spans="2:21">
      <c r="B1097" s="121" t="s">
        <v>5157</v>
      </c>
      <c r="C1097" s="122">
        <v>4176</v>
      </c>
      <c r="D1097" s="105"/>
      <c r="E1097" s="103"/>
      <c r="F1097" s="123" t="s">
        <v>258</v>
      </c>
      <c r="G1097" s="124">
        <v>3010102000000</v>
      </c>
      <c r="H1097" s="125"/>
      <c r="I1097" s="123" t="s">
        <v>5164</v>
      </c>
      <c r="K1097" s="30">
        <v>10827.4</v>
      </c>
      <c r="L1097" s="121" t="s">
        <v>22</v>
      </c>
      <c r="N1097" s="30">
        <v>0</v>
      </c>
      <c r="P1097" s="30">
        <v>5588.56</v>
      </c>
      <c r="Q1097" s="30">
        <v>16415.96</v>
      </c>
      <c r="R1097" s="121" t="s">
        <v>22</v>
      </c>
      <c r="U1097" s="48">
        <f t="shared" si="16"/>
        <v>16415.96</v>
      </c>
    </row>
    <row r="1098" spans="2:21">
      <c r="B1098" s="121" t="s">
        <v>5157</v>
      </c>
      <c r="C1098" s="122">
        <v>4176</v>
      </c>
      <c r="D1098" s="105"/>
      <c r="E1098" s="103"/>
      <c r="F1098" s="123" t="s">
        <v>258</v>
      </c>
      <c r="G1098" s="124">
        <v>3010103000000</v>
      </c>
      <c r="H1098" s="125"/>
      <c r="I1098" s="123" t="s">
        <v>5161</v>
      </c>
      <c r="K1098" s="30">
        <v>9397889.1699999999</v>
      </c>
      <c r="L1098" s="121" t="s">
        <v>22</v>
      </c>
      <c r="N1098" s="30">
        <v>5365.97</v>
      </c>
      <c r="P1098" s="30">
        <v>5473564.8300000001</v>
      </c>
      <c r="Q1098" s="30">
        <v>14866088.029999999</v>
      </c>
      <c r="R1098" s="121" t="s">
        <v>22</v>
      </c>
      <c r="U1098" s="48">
        <f t="shared" si="16"/>
        <v>14866088.029999999</v>
      </c>
    </row>
    <row r="1099" spans="2:21">
      <c r="B1099" s="121" t="s">
        <v>5157</v>
      </c>
      <c r="C1099" s="122">
        <v>4176</v>
      </c>
      <c r="D1099" s="105"/>
      <c r="E1099" s="103"/>
      <c r="F1099" s="123" t="s">
        <v>258</v>
      </c>
      <c r="G1099" s="124">
        <v>3010104000000</v>
      </c>
      <c r="H1099" s="125"/>
      <c r="I1099" s="123" t="s">
        <v>5162</v>
      </c>
      <c r="K1099" s="30">
        <v>220806.25</v>
      </c>
      <c r="L1099" s="121" t="s">
        <v>22</v>
      </c>
      <c r="N1099" s="30">
        <v>0</v>
      </c>
      <c r="P1099" s="30">
        <v>121202.08</v>
      </c>
      <c r="Q1099" s="30">
        <v>342008.33</v>
      </c>
      <c r="R1099" s="121" t="s">
        <v>22</v>
      </c>
      <c r="U1099" s="48">
        <f t="shared" si="16"/>
        <v>342008.33</v>
      </c>
    </row>
    <row r="1100" spans="2:21">
      <c r="B1100" s="121" t="s">
        <v>5157</v>
      </c>
      <c r="C1100" s="122">
        <v>4176</v>
      </c>
      <c r="D1100" s="105"/>
      <c r="E1100" s="103"/>
      <c r="F1100" s="123" t="s">
        <v>258</v>
      </c>
      <c r="G1100" s="124">
        <v>3020100000000</v>
      </c>
      <c r="H1100" s="125"/>
      <c r="I1100" s="123" t="s">
        <v>5151</v>
      </c>
      <c r="K1100" s="30">
        <v>-3714638.42</v>
      </c>
      <c r="L1100" s="121" t="s">
        <v>143</v>
      </c>
      <c r="N1100" s="30">
        <v>2678905.27</v>
      </c>
      <c r="P1100" s="30">
        <v>0</v>
      </c>
      <c r="Q1100" s="30">
        <v>-6393543.6900000004</v>
      </c>
      <c r="R1100" s="121" t="s">
        <v>143</v>
      </c>
      <c r="U1100" s="48">
        <f t="shared" si="16"/>
        <v>6393543.6900000004</v>
      </c>
    </row>
    <row r="1101" spans="2:21">
      <c r="B1101" s="121" t="s">
        <v>5157</v>
      </c>
      <c r="C1101" s="122">
        <v>2191</v>
      </c>
      <c r="D1101" s="105"/>
      <c r="E1101" s="103"/>
      <c r="F1101" s="123" t="s">
        <v>259</v>
      </c>
      <c r="G1101" s="124">
        <v>3010101000000</v>
      </c>
      <c r="H1101" s="125"/>
      <c r="I1101" s="123" t="s">
        <v>5160</v>
      </c>
      <c r="K1101" s="30">
        <v>17404057.949999999</v>
      </c>
      <c r="L1101" s="121" t="s">
        <v>22</v>
      </c>
      <c r="N1101" s="30">
        <v>0</v>
      </c>
      <c r="P1101" s="30">
        <v>0</v>
      </c>
      <c r="Q1101" s="30">
        <v>17404057.949999999</v>
      </c>
      <c r="R1101" s="121" t="s">
        <v>22</v>
      </c>
      <c r="U1101" s="48">
        <f t="shared" si="16"/>
        <v>17404057.949999999</v>
      </c>
    </row>
    <row r="1102" spans="2:21">
      <c r="B1102" s="121" t="s">
        <v>5157</v>
      </c>
      <c r="C1102" s="122">
        <v>2191</v>
      </c>
      <c r="D1102" s="105"/>
      <c r="E1102" s="103"/>
      <c r="F1102" s="123" t="s">
        <v>259</v>
      </c>
      <c r="G1102" s="124">
        <v>3010103000000</v>
      </c>
      <c r="H1102" s="125"/>
      <c r="I1102" s="123" t="s">
        <v>5161</v>
      </c>
      <c r="K1102" s="30">
        <v>13602684.58</v>
      </c>
      <c r="L1102" s="121" t="s">
        <v>22</v>
      </c>
      <c r="N1102" s="30">
        <v>0</v>
      </c>
      <c r="P1102" s="30">
        <v>616972.9</v>
      </c>
      <c r="Q1102" s="30">
        <v>14219657.48</v>
      </c>
      <c r="R1102" s="121" t="s">
        <v>22</v>
      </c>
      <c r="U1102" s="48">
        <f t="shared" ref="U1102:U1165" si="17">ABS(Q1102)</f>
        <v>14219657.48</v>
      </c>
    </row>
    <row r="1103" spans="2:21">
      <c r="B1103" s="121" t="s">
        <v>5157</v>
      </c>
      <c r="C1103" s="122">
        <v>2191</v>
      </c>
      <c r="D1103" s="105"/>
      <c r="E1103" s="103"/>
      <c r="F1103" s="123" t="s">
        <v>259</v>
      </c>
      <c r="G1103" s="124">
        <v>3010104000000</v>
      </c>
      <c r="H1103" s="125"/>
      <c r="I1103" s="123" t="s">
        <v>5162</v>
      </c>
      <c r="K1103" s="30">
        <v>524911.82999999996</v>
      </c>
      <c r="L1103" s="121" t="s">
        <v>22</v>
      </c>
      <c r="N1103" s="30">
        <v>0</v>
      </c>
      <c r="P1103" s="30">
        <v>4107.47</v>
      </c>
      <c r="Q1103" s="30">
        <v>529019.30000000005</v>
      </c>
      <c r="R1103" s="121" t="s">
        <v>22</v>
      </c>
      <c r="U1103" s="48">
        <f t="shared" si="17"/>
        <v>529019.30000000005</v>
      </c>
    </row>
    <row r="1104" spans="2:21">
      <c r="B1104" s="121" t="s">
        <v>5157</v>
      </c>
      <c r="C1104" s="122">
        <v>2191</v>
      </c>
      <c r="D1104" s="105"/>
      <c r="E1104" s="103"/>
      <c r="F1104" s="123" t="s">
        <v>259</v>
      </c>
      <c r="G1104" s="124">
        <v>3010105000000</v>
      </c>
      <c r="H1104" s="125"/>
      <c r="I1104" s="123" t="s">
        <v>5163</v>
      </c>
      <c r="K1104" s="30">
        <v>0</v>
      </c>
      <c r="L1104" s="121" t="s">
        <v>22</v>
      </c>
      <c r="N1104" s="30">
        <v>15607.33</v>
      </c>
      <c r="P1104" s="30">
        <v>15607.33</v>
      </c>
      <c r="Q1104" s="30">
        <v>0</v>
      </c>
      <c r="R1104" s="121" t="s">
        <v>22</v>
      </c>
      <c r="U1104" s="48">
        <f t="shared" si="17"/>
        <v>0</v>
      </c>
    </row>
    <row r="1105" spans="2:21">
      <c r="B1105" s="121" t="s">
        <v>5157</v>
      </c>
      <c r="C1105" s="122">
        <v>2191</v>
      </c>
      <c r="D1105" s="105"/>
      <c r="E1105" s="103"/>
      <c r="F1105" s="123" t="s">
        <v>259</v>
      </c>
      <c r="G1105" s="124">
        <v>3020100000000</v>
      </c>
      <c r="H1105" s="125"/>
      <c r="I1105" s="123" t="s">
        <v>5151</v>
      </c>
      <c r="K1105" s="30">
        <v>-30246961.82</v>
      </c>
      <c r="L1105" s="121" t="s">
        <v>143</v>
      </c>
      <c r="N1105" s="30">
        <v>1673570.61</v>
      </c>
      <c r="P1105" s="30">
        <v>0</v>
      </c>
      <c r="Q1105" s="30">
        <v>-31920532.43</v>
      </c>
      <c r="R1105" s="121" t="s">
        <v>143</v>
      </c>
      <c r="U1105" s="48">
        <f t="shared" si="17"/>
        <v>31920532.43</v>
      </c>
    </row>
    <row r="1106" spans="2:21">
      <c r="B1106" s="121" t="s">
        <v>5157</v>
      </c>
      <c r="C1106" s="122">
        <v>2018</v>
      </c>
      <c r="D1106" s="105"/>
      <c r="E1106" s="103"/>
      <c r="F1106" s="123" t="s">
        <v>260</v>
      </c>
      <c r="G1106" s="124">
        <v>3010101000000</v>
      </c>
      <c r="H1106" s="125"/>
      <c r="I1106" s="123" t="s">
        <v>5160</v>
      </c>
      <c r="K1106" s="30">
        <v>1293700.6100000001</v>
      </c>
      <c r="L1106" s="121" t="s">
        <v>22</v>
      </c>
      <c r="N1106" s="30">
        <v>0</v>
      </c>
      <c r="P1106" s="30">
        <v>539697.53</v>
      </c>
      <c r="Q1106" s="30">
        <v>1833398.14</v>
      </c>
      <c r="R1106" s="121" t="s">
        <v>22</v>
      </c>
      <c r="U1106" s="48">
        <f t="shared" si="17"/>
        <v>1833398.14</v>
      </c>
    </row>
    <row r="1107" spans="2:21">
      <c r="B1107" s="121" t="s">
        <v>5157</v>
      </c>
      <c r="C1107" s="122">
        <v>2018</v>
      </c>
      <c r="D1107" s="105"/>
      <c r="E1107" s="103"/>
      <c r="F1107" s="123" t="s">
        <v>260</v>
      </c>
      <c r="G1107" s="124">
        <v>3010103000000</v>
      </c>
      <c r="H1107" s="125"/>
      <c r="I1107" s="123" t="s">
        <v>5161</v>
      </c>
      <c r="K1107" s="30">
        <v>2288778.4500000002</v>
      </c>
      <c r="L1107" s="121" t="s">
        <v>22</v>
      </c>
      <c r="N1107" s="30">
        <v>0</v>
      </c>
      <c r="P1107" s="30">
        <v>1035520.49</v>
      </c>
      <c r="Q1107" s="30">
        <v>3324298.94</v>
      </c>
      <c r="R1107" s="121" t="s">
        <v>22</v>
      </c>
      <c r="U1107" s="48">
        <f t="shared" si="17"/>
        <v>3324298.94</v>
      </c>
    </row>
    <row r="1108" spans="2:21">
      <c r="B1108" s="121" t="s">
        <v>5157</v>
      </c>
      <c r="C1108" s="122">
        <v>2018</v>
      </c>
      <c r="D1108" s="105"/>
      <c r="E1108" s="103"/>
      <c r="F1108" s="123" t="s">
        <v>260</v>
      </c>
      <c r="G1108" s="124">
        <v>3010104000000</v>
      </c>
      <c r="H1108" s="125"/>
      <c r="I1108" s="123" t="s">
        <v>5162</v>
      </c>
      <c r="K1108" s="30">
        <v>3530.22</v>
      </c>
      <c r="L1108" s="121" t="s">
        <v>22</v>
      </c>
      <c r="N1108" s="30">
        <v>0</v>
      </c>
      <c r="P1108" s="30">
        <v>1198.96</v>
      </c>
      <c r="Q1108" s="30">
        <v>4729.18</v>
      </c>
      <c r="R1108" s="121" t="s">
        <v>22</v>
      </c>
      <c r="U1108" s="48">
        <f t="shared" si="17"/>
        <v>4729.18</v>
      </c>
    </row>
    <row r="1109" spans="2:21">
      <c r="B1109" s="121" t="s">
        <v>5157</v>
      </c>
      <c r="C1109" s="122">
        <v>2018</v>
      </c>
      <c r="D1109" s="105"/>
      <c r="E1109" s="103"/>
      <c r="F1109" s="123" t="s">
        <v>260</v>
      </c>
      <c r="G1109" s="124">
        <v>3010105000000</v>
      </c>
      <c r="H1109" s="125"/>
      <c r="I1109" s="123" t="s">
        <v>5163</v>
      </c>
      <c r="K1109" s="30">
        <v>22.28</v>
      </c>
      <c r="L1109" s="121" t="s">
        <v>22</v>
      </c>
      <c r="N1109" s="30">
        <v>0</v>
      </c>
      <c r="P1109" s="30">
        <v>11.14</v>
      </c>
      <c r="Q1109" s="30">
        <v>33.42</v>
      </c>
      <c r="R1109" s="121" t="s">
        <v>22</v>
      </c>
      <c r="U1109" s="48">
        <f t="shared" si="17"/>
        <v>33.42</v>
      </c>
    </row>
    <row r="1110" spans="2:21">
      <c r="B1110" s="121" t="s">
        <v>5157</v>
      </c>
      <c r="C1110" s="122">
        <v>2018</v>
      </c>
      <c r="D1110" s="105"/>
      <c r="E1110" s="103"/>
      <c r="F1110" s="123" t="s">
        <v>260</v>
      </c>
      <c r="G1110" s="124">
        <v>3020100000000</v>
      </c>
      <c r="H1110" s="125"/>
      <c r="I1110" s="123" t="s">
        <v>5151</v>
      </c>
      <c r="K1110" s="30">
        <v>-11316199.75</v>
      </c>
      <c r="L1110" s="121" t="s">
        <v>143</v>
      </c>
      <c r="N1110" s="30">
        <v>5651345.2400000002</v>
      </c>
      <c r="P1110" s="30">
        <v>0</v>
      </c>
      <c r="Q1110" s="30">
        <v>-16967544.989999998</v>
      </c>
      <c r="R1110" s="121" t="s">
        <v>143</v>
      </c>
      <c r="U1110" s="48">
        <f t="shared" si="17"/>
        <v>16967544.989999998</v>
      </c>
    </row>
    <row r="1111" spans="2:21">
      <c r="B1111" s="121" t="s">
        <v>5157</v>
      </c>
      <c r="C1111" s="122">
        <v>2018</v>
      </c>
      <c r="D1111" s="105"/>
      <c r="E1111" s="103"/>
      <c r="F1111" s="123" t="s">
        <v>260</v>
      </c>
      <c r="G1111" s="124">
        <v>3020200000000</v>
      </c>
      <c r="H1111" s="125"/>
      <c r="I1111" s="123" t="s">
        <v>5152</v>
      </c>
      <c r="K1111" s="30">
        <v>-367576.22</v>
      </c>
      <c r="L1111" s="121" t="s">
        <v>143</v>
      </c>
      <c r="N1111" s="30">
        <v>0</v>
      </c>
      <c r="P1111" s="30">
        <v>0</v>
      </c>
      <c r="Q1111" s="30">
        <v>-367576.22</v>
      </c>
      <c r="R1111" s="121" t="s">
        <v>143</v>
      </c>
      <c r="U1111" s="48">
        <f t="shared" si="17"/>
        <v>367576.22</v>
      </c>
    </row>
    <row r="1112" spans="2:21">
      <c r="B1112" s="121" t="s">
        <v>5157</v>
      </c>
      <c r="C1112" s="122">
        <v>941</v>
      </c>
      <c r="D1112" s="105"/>
      <c r="E1112" s="103"/>
      <c r="F1112" s="123" t="s">
        <v>261</v>
      </c>
      <c r="G1112" s="124">
        <v>3010101000000</v>
      </c>
      <c r="H1112" s="125"/>
      <c r="I1112" s="123" t="s">
        <v>5160</v>
      </c>
      <c r="K1112" s="30">
        <v>19057463.539999999</v>
      </c>
      <c r="L1112" s="121" t="s">
        <v>22</v>
      </c>
      <c r="N1112" s="30">
        <v>0</v>
      </c>
      <c r="P1112" s="30">
        <v>9518079.3599999994</v>
      </c>
      <c r="Q1112" s="30">
        <v>28575542.899999999</v>
      </c>
      <c r="R1112" s="121" t="s">
        <v>22</v>
      </c>
      <c r="U1112" s="48">
        <f t="shared" si="17"/>
        <v>28575542.899999999</v>
      </c>
    </row>
    <row r="1113" spans="2:21">
      <c r="B1113" s="121" t="s">
        <v>5157</v>
      </c>
      <c r="C1113" s="122">
        <v>941</v>
      </c>
      <c r="D1113" s="105"/>
      <c r="E1113" s="103"/>
      <c r="F1113" s="123" t="s">
        <v>261</v>
      </c>
      <c r="G1113" s="124">
        <v>3010103000000</v>
      </c>
      <c r="H1113" s="125"/>
      <c r="I1113" s="123" t="s">
        <v>5161</v>
      </c>
      <c r="K1113" s="30">
        <v>19063595.84</v>
      </c>
      <c r="L1113" s="121" t="s">
        <v>22</v>
      </c>
      <c r="N1113" s="30">
        <v>1391.9</v>
      </c>
      <c r="P1113" s="30">
        <v>9561158.8800000008</v>
      </c>
      <c r="Q1113" s="30">
        <v>28623362.82</v>
      </c>
      <c r="R1113" s="121" t="s">
        <v>22</v>
      </c>
      <c r="U1113" s="48">
        <f t="shared" si="17"/>
        <v>28623362.82</v>
      </c>
    </row>
    <row r="1114" spans="2:21">
      <c r="B1114" s="121" t="s">
        <v>5157</v>
      </c>
      <c r="C1114" s="122">
        <v>941</v>
      </c>
      <c r="D1114" s="105"/>
      <c r="E1114" s="103"/>
      <c r="F1114" s="123" t="s">
        <v>261</v>
      </c>
      <c r="G1114" s="124">
        <v>3010104000000</v>
      </c>
      <c r="H1114" s="125"/>
      <c r="I1114" s="123" t="s">
        <v>5162</v>
      </c>
      <c r="K1114" s="30">
        <v>34842.79</v>
      </c>
      <c r="L1114" s="121" t="s">
        <v>22</v>
      </c>
      <c r="N1114" s="30">
        <v>0</v>
      </c>
      <c r="P1114" s="30">
        <v>21491.79</v>
      </c>
      <c r="Q1114" s="30">
        <v>56334.58</v>
      </c>
      <c r="R1114" s="121" t="s">
        <v>22</v>
      </c>
      <c r="U1114" s="48">
        <f t="shared" si="17"/>
        <v>56334.58</v>
      </c>
    </row>
    <row r="1115" spans="2:21">
      <c r="B1115" s="121" t="s">
        <v>5157</v>
      </c>
      <c r="C1115" s="122">
        <v>941</v>
      </c>
      <c r="D1115" s="105"/>
      <c r="E1115" s="103"/>
      <c r="F1115" s="123" t="s">
        <v>261</v>
      </c>
      <c r="G1115" s="124">
        <v>3010105000000</v>
      </c>
      <c r="H1115" s="125"/>
      <c r="I1115" s="123" t="s">
        <v>5163</v>
      </c>
      <c r="K1115" s="30">
        <v>88.48</v>
      </c>
      <c r="L1115" s="121" t="s">
        <v>22</v>
      </c>
      <c r="N1115" s="30">
        <v>0</v>
      </c>
      <c r="P1115" s="30">
        <v>44.24</v>
      </c>
      <c r="Q1115" s="30">
        <v>132.72</v>
      </c>
      <c r="R1115" s="121" t="s">
        <v>22</v>
      </c>
      <c r="U1115" s="48">
        <f t="shared" si="17"/>
        <v>132.72</v>
      </c>
    </row>
    <row r="1116" spans="2:21">
      <c r="B1116" s="121" t="s">
        <v>5157</v>
      </c>
      <c r="C1116" s="122">
        <v>941</v>
      </c>
      <c r="D1116" s="105"/>
      <c r="E1116" s="103"/>
      <c r="F1116" s="123" t="s">
        <v>261</v>
      </c>
      <c r="G1116" s="124">
        <v>3020100000000</v>
      </c>
      <c r="H1116" s="125"/>
      <c r="I1116" s="123" t="s">
        <v>5151</v>
      </c>
      <c r="K1116" s="30">
        <v>-55527855.740000002</v>
      </c>
      <c r="L1116" s="121" t="s">
        <v>143</v>
      </c>
      <c r="N1116" s="30">
        <v>30964273.02</v>
      </c>
      <c r="P1116" s="30">
        <v>864.36</v>
      </c>
      <c r="Q1116" s="30">
        <v>-86491264.400000006</v>
      </c>
      <c r="R1116" s="121" t="s">
        <v>143</v>
      </c>
      <c r="U1116" s="48">
        <f t="shared" si="17"/>
        <v>86491264.400000006</v>
      </c>
    </row>
    <row r="1117" spans="2:21">
      <c r="B1117" s="121" t="s">
        <v>5157</v>
      </c>
      <c r="C1117" s="122">
        <v>941</v>
      </c>
      <c r="D1117" s="105"/>
      <c r="E1117" s="103"/>
      <c r="F1117" s="123" t="s">
        <v>261</v>
      </c>
      <c r="G1117" s="124">
        <v>3020200000000</v>
      </c>
      <c r="H1117" s="125"/>
      <c r="I1117" s="123" t="s">
        <v>5152</v>
      </c>
      <c r="K1117" s="30">
        <v>-963021.26</v>
      </c>
      <c r="L1117" s="121" t="s">
        <v>143</v>
      </c>
      <c r="N1117" s="30">
        <v>153379.72</v>
      </c>
      <c r="P1117" s="30">
        <v>0</v>
      </c>
      <c r="Q1117" s="30">
        <v>-1116400.98</v>
      </c>
      <c r="R1117" s="121" t="s">
        <v>143</v>
      </c>
      <c r="U1117" s="48">
        <f t="shared" si="17"/>
        <v>1116400.98</v>
      </c>
    </row>
    <row r="1118" spans="2:21">
      <c r="B1118" s="121" t="s">
        <v>5157</v>
      </c>
      <c r="C1118" s="122">
        <v>2021</v>
      </c>
      <c r="D1118" s="105"/>
      <c r="E1118" s="103"/>
      <c r="F1118" s="123" t="s">
        <v>262</v>
      </c>
      <c r="G1118" s="124">
        <v>3010101000000</v>
      </c>
      <c r="H1118" s="125"/>
      <c r="I1118" s="123" t="s">
        <v>5160</v>
      </c>
      <c r="K1118" s="30">
        <v>46827.75</v>
      </c>
      <c r="L1118" s="121" t="s">
        <v>22</v>
      </c>
      <c r="N1118" s="30">
        <v>0</v>
      </c>
      <c r="P1118" s="30">
        <v>26934.7</v>
      </c>
      <c r="Q1118" s="30">
        <v>73762.45</v>
      </c>
      <c r="R1118" s="121" t="s">
        <v>22</v>
      </c>
      <c r="U1118" s="48">
        <f t="shared" si="17"/>
        <v>73762.45</v>
      </c>
    </row>
    <row r="1119" spans="2:21">
      <c r="B1119" s="121" t="s">
        <v>5157</v>
      </c>
      <c r="C1119" s="122">
        <v>2021</v>
      </c>
      <c r="D1119" s="105"/>
      <c r="E1119" s="103"/>
      <c r="F1119" s="123" t="s">
        <v>262</v>
      </c>
      <c r="G1119" s="124">
        <v>3010103000000</v>
      </c>
      <c r="H1119" s="125"/>
      <c r="I1119" s="123" t="s">
        <v>5161</v>
      </c>
      <c r="K1119" s="30">
        <v>1926297.76</v>
      </c>
      <c r="L1119" s="121" t="s">
        <v>22</v>
      </c>
      <c r="N1119" s="30">
        <v>0</v>
      </c>
      <c r="P1119" s="30">
        <v>956517.56</v>
      </c>
      <c r="Q1119" s="30">
        <v>2882815.32</v>
      </c>
      <c r="R1119" s="121" t="s">
        <v>22</v>
      </c>
      <c r="U1119" s="48">
        <f t="shared" si="17"/>
        <v>2882815.32</v>
      </c>
    </row>
    <row r="1120" spans="2:21">
      <c r="B1120" s="121" t="s">
        <v>5157</v>
      </c>
      <c r="C1120" s="122">
        <v>2021</v>
      </c>
      <c r="D1120" s="105"/>
      <c r="E1120" s="103"/>
      <c r="F1120" s="123" t="s">
        <v>262</v>
      </c>
      <c r="G1120" s="124">
        <v>3010104000000</v>
      </c>
      <c r="H1120" s="125"/>
      <c r="I1120" s="123" t="s">
        <v>5162</v>
      </c>
      <c r="K1120" s="30">
        <v>1536.06</v>
      </c>
      <c r="L1120" s="121" t="s">
        <v>22</v>
      </c>
      <c r="N1120" s="30">
        <v>0</v>
      </c>
      <c r="P1120" s="30">
        <v>768.03</v>
      </c>
      <c r="Q1120" s="30">
        <v>2304.09</v>
      </c>
      <c r="R1120" s="121" t="s">
        <v>22</v>
      </c>
      <c r="U1120" s="48">
        <f t="shared" si="17"/>
        <v>2304.09</v>
      </c>
    </row>
    <row r="1121" spans="2:21">
      <c r="B1121" s="121" t="s">
        <v>5157</v>
      </c>
      <c r="C1121" s="122">
        <v>2021</v>
      </c>
      <c r="D1121" s="105"/>
      <c r="E1121" s="103"/>
      <c r="F1121" s="123" t="s">
        <v>262</v>
      </c>
      <c r="G1121" s="124">
        <v>3020100000000</v>
      </c>
      <c r="H1121" s="125"/>
      <c r="I1121" s="123" t="s">
        <v>5151</v>
      </c>
      <c r="K1121" s="30">
        <v>-1414546.88</v>
      </c>
      <c r="L1121" s="121" t="s">
        <v>143</v>
      </c>
      <c r="N1121" s="30">
        <v>699452.43</v>
      </c>
      <c r="P1121" s="30">
        <v>0</v>
      </c>
      <c r="Q1121" s="30">
        <v>-2113999.31</v>
      </c>
      <c r="R1121" s="121" t="s">
        <v>143</v>
      </c>
      <c r="U1121" s="48">
        <f t="shared" si="17"/>
        <v>2113999.31</v>
      </c>
    </row>
    <row r="1122" spans="2:21">
      <c r="B1122" s="121" t="s">
        <v>5157</v>
      </c>
      <c r="C1122" s="122">
        <v>2021</v>
      </c>
      <c r="D1122" s="105"/>
      <c r="E1122" s="103"/>
      <c r="F1122" s="123" t="s">
        <v>262</v>
      </c>
      <c r="G1122" s="124">
        <v>3020200000000</v>
      </c>
      <c r="H1122" s="125"/>
      <c r="I1122" s="123" t="s">
        <v>5152</v>
      </c>
      <c r="K1122" s="30">
        <v>-1534098.2</v>
      </c>
      <c r="L1122" s="121" t="s">
        <v>143</v>
      </c>
      <c r="N1122" s="30">
        <v>1251583.8799999999</v>
      </c>
      <c r="P1122" s="30">
        <v>0</v>
      </c>
      <c r="Q1122" s="30">
        <v>-2785682.08</v>
      </c>
      <c r="R1122" s="121" t="s">
        <v>143</v>
      </c>
      <c r="U1122" s="48">
        <f t="shared" si="17"/>
        <v>2785682.08</v>
      </c>
    </row>
    <row r="1123" spans="2:21">
      <c r="B1123" s="121" t="s">
        <v>5157</v>
      </c>
      <c r="C1123" s="122">
        <v>4426</v>
      </c>
      <c r="D1123" s="105"/>
      <c r="E1123" s="103"/>
      <c r="F1123" s="123" t="s">
        <v>263</v>
      </c>
      <c r="G1123" s="124">
        <v>3010101000000</v>
      </c>
      <c r="H1123" s="125"/>
      <c r="I1123" s="123" t="s">
        <v>5160</v>
      </c>
      <c r="K1123" s="30">
        <v>2367193.31</v>
      </c>
      <c r="L1123" s="121" t="s">
        <v>22</v>
      </c>
      <c r="N1123" s="30">
        <v>0</v>
      </c>
      <c r="P1123" s="30">
        <v>1144314.6100000001</v>
      </c>
      <c r="Q1123" s="30">
        <v>3511507.92</v>
      </c>
      <c r="R1123" s="121" t="s">
        <v>22</v>
      </c>
      <c r="U1123" s="48">
        <f t="shared" si="17"/>
        <v>3511507.92</v>
      </c>
    </row>
    <row r="1124" spans="2:21">
      <c r="B1124" s="121" t="s">
        <v>5157</v>
      </c>
      <c r="C1124" s="122">
        <v>4426</v>
      </c>
      <c r="D1124" s="105"/>
      <c r="E1124" s="103"/>
      <c r="F1124" s="123" t="s">
        <v>263</v>
      </c>
      <c r="G1124" s="124">
        <v>3010103000000</v>
      </c>
      <c r="H1124" s="125"/>
      <c r="I1124" s="123" t="s">
        <v>5161</v>
      </c>
      <c r="K1124" s="30">
        <v>51084110.299999997</v>
      </c>
      <c r="L1124" s="121" t="s">
        <v>22</v>
      </c>
      <c r="N1124" s="30">
        <v>4614.03</v>
      </c>
      <c r="P1124" s="30">
        <v>25683617.34</v>
      </c>
      <c r="Q1124" s="30">
        <v>76763113.609999999</v>
      </c>
      <c r="R1124" s="121" t="s">
        <v>22</v>
      </c>
      <c r="U1124" s="48">
        <f t="shared" si="17"/>
        <v>76763113.609999999</v>
      </c>
    </row>
    <row r="1125" spans="2:21">
      <c r="B1125" s="121" t="s">
        <v>5157</v>
      </c>
      <c r="C1125" s="122">
        <v>4426</v>
      </c>
      <c r="D1125" s="105"/>
      <c r="E1125" s="103"/>
      <c r="F1125" s="123" t="s">
        <v>263</v>
      </c>
      <c r="G1125" s="124">
        <v>3010104000000</v>
      </c>
      <c r="H1125" s="125"/>
      <c r="I1125" s="123" t="s">
        <v>5162</v>
      </c>
      <c r="K1125" s="30">
        <v>40433.040000000001</v>
      </c>
      <c r="L1125" s="121" t="s">
        <v>22</v>
      </c>
      <c r="N1125" s="30">
        <v>0</v>
      </c>
      <c r="P1125" s="30">
        <v>15506.24</v>
      </c>
      <c r="Q1125" s="30">
        <v>55939.28</v>
      </c>
      <c r="R1125" s="121" t="s">
        <v>22</v>
      </c>
      <c r="U1125" s="48">
        <f t="shared" si="17"/>
        <v>55939.28</v>
      </c>
    </row>
    <row r="1126" spans="2:21">
      <c r="B1126" s="121" t="s">
        <v>5157</v>
      </c>
      <c r="C1126" s="122">
        <v>4426</v>
      </c>
      <c r="D1126" s="105"/>
      <c r="E1126" s="103"/>
      <c r="F1126" s="123" t="s">
        <v>263</v>
      </c>
      <c r="G1126" s="124">
        <v>3020100000000</v>
      </c>
      <c r="H1126" s="125"/>
      <c r="I1126" s="123" t="s">
        <v>5151</v>
      </c>
      <c r="K1126" s="30">
        <v>-725974.9</v>
      </c>
      <c r="L1126" s="121" t="s">
        <v>143</v>
      </c>
      <c r="N1126" s="30">
        <v>716789.88</v>
      </c>
      <c r="P1126" s="30">
        <v>0</v>
      </c>
      <c r="Q1126" s="30">
        <v>-1442764.78</v>
      </c>
      <c r="R1126" s="121" t="s">
        <v>143</v>
      </c>
      <c r="U1126" s="48">
        <f t="shared" si="17"/>
        <v>1442764.78</v>
      </c>
    </row>
    <row r="1127" spans="2:21">
      <c r="B1127" s="121" t="s">
        <v>5157</v>
      </c>
      <c r="C1127" s="122">
        <v>4426</v>
      </c>
      <c r="D1127" s="105"/>
      <c r="E1127" s="103"/>
      <c r="F1127" s="123" t="s">
        <v>263</v>
      </c>
      <c r="G1127" s="124">
        <v>3020200000000</v>
      </c>
      <c r="H1127" s="125"/>
      <c r="I1127" s="123" t="s">
        <v>5152</v>
      </c>
      <c r="K1127" s="30">
        <v>-782272.53</v>
      </c>
      <c r="L1127" s="121" t="s">
        <v>143</v>
      </c>
      <c r="N1127" s="30">
        <v>48152.3</v>
      </c>
      <c r="P1127" s="30">
        <v>0</v>
      </c>
      <c r="Q1127" s="30">
        <v>-830424.83</v>
      </c>
      <c r="R1127" s="121" t="s">
        <v>143</v>
      </c>
      <c r="U1127" s="48">
        <f t="shared" si="17"/>
        <v>830424.83</v>
      </c>
    </row>
    <row r="1128" spans="2:21">
      <c r="B1128" s="121" t="s">
        <v>5157</v>
      </c>
      <c r="C1128" s="122">
        <v>953</v>
      </c>
      <c r="D1128" s="105"/>
      <c r="E1128" s="103"/>
      <c r="F1128" s="123" t="s">
        <v>264</v>
      </c>
      <c r="G1128" s="124">
        <v>3010101000000</v>
      </c>
      <c r="H1128" s="125"/>
      <c r="I1128" s="123" t="s">
        <v>5160</v>
      </c>
      <c r="K1128" s="30">
        <v>221170.08</v>
      </c>
      <c r="L1128" s="121" t="s">
        <v>22</v>
      </c>
      <c r="N1128" s="30">
        <v>0</v>
      </c>
      <c r="P1128" s="30">
        <v>110969.81</v>
      </c>
      <c r="Q1128" s="30">
        <v>332139.89</v>
      </c>
      <c r="R1128" s="121" t="s">
        <v>22</v>
      </c>
      <c r="U1128" s="48">
        <f t="shared" si="17"/>
        <v>332139.89</v>
      </c>
    </row>
    <row r="1129" spans="2:21">
      <c r="B1129" s="121" t="s">
        <v>5157</v>
      </c>
      <c r="C1129" s="122">
        <v>953</v>
      </c>
      <c r="D1129" s="105"/>
      <c r="E1129" s="103"/>
      <c r="F1129" s="123" t="s">
        <v>264</v>
      </c>
      <c r="G1129" s="124">
        <v>3010103000000</v>
      </c>
      <c r="H1129" s="125"/>
      <c r="I1129" s="123" t="s">
        <v>5161</v>
      </c>
      <c r="K1129" s="30">
        <v>685384.13</v>
      </c>
      <c r="L1129" s="121" t="s">
        <v>22</v>
      </c>
      <c r="N1129" s="30">
        <v>0</v>
      </c>
      <c r="P1129" s="30">
        <v>343575.45</v>
      </c>
      <c r="Q1129" s="30">
        <v>1028959.58</v>
      </c>
      <c r="R1129" s="121" t="s">
        <v>22</v>
      </c>
      <c r="U1129" s="48">
        <f t="shared" si="17"/>
        <v>1028959.58</v>
      </c>
    </row>
    <row r="1130" spans="2:21">
      <c r="B1130" s="121" t="s">
        <v>5157</v>
      </c>
      <c r="C1130" s="122">
        <v>953</v>
      </c>
      <c r="D1130" s="105"/>
      <c r="E1130" s="103"/>
      <c r="F1130" s="123" t="s">
        <v>264</v>
      </c>
      <c r="G1130" s="124">
        <v>3020100000000</v>
      </c>
      <c r="H1130" s="125"/>
      <c r="I1130" s="123" t="s">
        <v>5151</v>
      </c>
      <c r="K1130" s="30">
        <v>-2112220.9900000002</v>
      </c>
      <c r="L1130" s="121" t="s">
        <v>143</v>
      </c>
      <c r="N1130" s="30">
        <v>1058207.8</v>
      </c>
      <c r="P1130" s="30">
        <v>0</v>
      </c>
      <c r="Q1130" s="30">
        <v>-3170428.79</v>
      </c>
      <c r="R1130" s="121" t="s">
        <v>143</v>
      </c>
      <c r="U1130" s="48">
        <f t="shared" si="17"/>
        <v>3170428.79</v>
      </c>
    </row>
    <row r="1131" spans="2:21">
      <c r="B1131" s="121" t="s">
        <v>5157</v>
      </c>
      <c r="C1131" s="122">
        <v>953</v>
      </c>
      <c r="D1131" s="105"/>
      <c r="E1131" s="103"/>
      <c r="F1131" s="123" t="s">
        <v>264</v>
      </c>
      <c r="G1131" s="124">
        <v>3020200000000</v>
      </c>
      <c r="H1131" s="125"/>
      <c r="I1131" s="123" t="s">
        <v>5152</v>
      </c>
      <c r="K1131" s="30">
        <v>0</v>
      </c>
      <c r="L1131" s="121" t="s">
        <v>143</v>
      </c>
      <c r="N1131" s="30">
        <v>91275.1</v>
      </c>
      <c r="P1131" s="30">
        <v>0</v>
      </c>
      <c r="Q1131" s="30">
        <v>-91275.1</v>
      </c>
      <c r="R1131" s="121" t="s">
        <v>143</v>
      </c>
      <c r="U1131" s="48">
        <f t="shared" si="17"/>
        <v>91275.1</v>
      </c>
    </row>
    <row r="1132" spans="2:21">
      <c r="B1132" s="121" t="s">
        <v>5157</v>
      </c>
      <c r="C1132" s="122">
        <v>967</v>
      </c>
      <c r="D1132" s="105"/>
      <c r="E1132" s="103"/>
      <c r="F1132" s="123" t="s">
        <v>265</v>
      </c>
      <c r="G1132" s="124">
        <v>3010101000000</v>
      </c>
      <c r="H1132" s="125"/>
      <c r="I1132" s="123" t="s">
        <v>5160</v>
      </c>
      <c r="K1132" s="30">
        <v>2024167.71</v>
      </c>
      <c r="L1132" s="121" t="s">
        <v>22</v>
      </c>
      <c r="N1132" s="30">
        <v>0</v>
      </c>
      <c r="P1132" s="30">
        <v>1018769.86</v>
      </c>
      <c r="Q1132" s="30">
        <v>3042937.57</v>
      </c>
      <c r="R1132" s="121" t="s">
        <v>22</v>
      </c>
      <c r="U1132" s="48">
        <f t="shared" si="17"/>
        <v>3042937.57</v>
      </c>
    </row>
    <row r="1133" spans="2:21">
      <c r="B1133" s="121" t="s">
        <v>5157</v>
      </c>
      <c r="C1133" s="122">
        <v>967</v>
      </c>
      <c r="D1133" s="105"/>
      <c r="E1133" s="103"/>
      <c r="F1133" s="123" t="s">
        <v>265</v>
      </c>
      <c r="G1133" s="124">
        <v>3010103000000</v>
      </c>
      <c r="H1133" s="125"/>
      <c r="I1133" s="123" t="s">
        <v>5161</v>
      </c>
      <c r="K1133" s="30">
        <v>21985362.489999998</v>
      </c>
      <c r="L1133" s="121" t="s">
        <v>22</v>
      </c>
      <c r="N1133" s="30">
        <v>0</v>
      </c>
      <c r="P1133" s="30">
        <v>10285621.58</v>
      </c>
      <c r="Q1133" s="30">
        <v>32270984.07</v>
      </c>
      <c r="R1133" s="121" t="s">
        <v>22</v>
      </c>
      <c r="U1133" s="48">
        <f t="shared" si="17"/>
        <v>32270984.07</v>
      </c>
    </row>
    <row r="1134" spans="2:21">
      <c r="B1134" s="121" t="s">
        <v>5157</v>
      </c>
      <c r="C1134" s="122">
        <v>967</v>
      </c>
      <c r="D1134" s="105"/>
      <c r="E1134" s="103"/>
      <c r="F1134" s="123" t="s">
        <v>265</v>
      </c>
      <c r="G1134" s="124">
        <v>3010104000000</v>
      </c>
      <c r="H1134" s="125"/>
      <c r="I1134" s="123" t="s">
        <v>5162</v>
      </c>
      <c r="K1134" s="30">
        <v>161293.49</v>
      </c>
      <c r="L1134" s="121" t="s">
        <v>22</v>
      </c>
      <c r="N1134" s="30">
        <v>3202.37</v>
      </c>
      <c r="P1134" s="30">
        <v>78449.87</v>
      </c>
      <c r="Q1134" s="30">
        <v>236540.99</v>
      </c>
      <c r="R1134" s="121" t="s">
        <v>22</v>
      </c>
      <c r="U1134" s="48">
        <f t="shared" si="17"/>
        <v>236540.99</v>
      </c>
    </row>
    <row r="1135" spans="2:21">
      <c r="B1135" s="121" t="s">
        <v>5157</v>
      </c>
      <c r="C1135" s="122">
        <v>967</v>
      </c>
      <c r="D1135" s="105"/>
      <c r="E1135" s="103"/>
      <c r="F1135" s="123" t="s">
        <v>265</v>
      </c>
      <c r="G1135" s="124">
        <v>3020100000000</v>
      </c>
      <c r="H1135" s="125"/>
      <c r="I1135" s="123" t="s">
        <v>5151</v>
      </c>
      <c r="K1135" s="30">
        <v>-207914394.21000001</v>
      </c>
      <c r="L1135" s="121" t="s">
        <v>143</v>
      </c>
      <c r="N1135" s="30">
        <v>109143190.94</v>
      </c>
      <c r="P1135" s="30">
        <v>7918423.96</v>
      </c>
      <c r="Q1135" s="30">
        <v>-309139161.19</v>
      </c>
      <c r="R1135" s="121" t="s">
        <v>143</v>
      </c>
      <c r="U1135" s="48">
        <f t="shared" si="17"/>
        <v>309139161.19</v>
      </c>
    </row>
    <row r="1136" spans="2:21">
      <c r="B1136" s="121" t="s">
        <v>5157</v>
      </c>
      <c r="C1136" s="122">
        <v>967</v>
      </c>
      <c r="D1136" s="105"/>
      <c r="E1136" s="103"/>
      <c r="F1136" s="123" t="s">
        <v>265</v>
      </c>
      <c r="G1136" s="124">
        <v>3020200000000</v>
      </c>
      <c r="H1136" s="125"/>
      <c r="I1136" s="123" t="s">
        <v>5152</v>
      </c>
      <c r="K1136" s="30">
        <v>-3857536.75</v>
      </c>
      <c r="L1136" s="121" t="s">
        <v>143</v>
      </c>
      <c r="N1136" s="30">
        <v>2034102.05</v>
      </c>
      <c r="P1136" s="30">
        <v>1204.1400000000001</v>
      </c>
      <c r="Q1136" s="30">
        <v>-5890434.6600000001</v>
      </c>
      <c r="R1136" s="121" t="s">
        <v>143</v>
      </c>
      <c r="U1136" s="48">
        <f t="shared" si="17"/>
        <v>5890434.6600000001</v>
      </c>
    </row>
    <row r="1137" spans="2:21">
      <c r="B1137" s="121" t="s">
        <v>5157</v>
      </c>
      <c r="C1137" s="122">
        <v>1273</v>
      </c>
      <c r="D1137" s="105"/>
      <c r="E1137" s="103"/>
      <c r="F1137" s="123" t="s">
        <v>266</v>
      </c>
      <c r="G1137" s="124">
        <v>3020100000000</v>
      </c>
      <c r="H1137" s="125"/>
      <c r="I1137" s="123" t="s">
        <v>5151</v>
      </c>
      <c r="K1137" s="30">
        <v>-2894651.83</v>
      </c>
      <c r="L1137" s="121" t="s">
        <v>143</v>
      </c>
      <c r="N1137" s="30">
        <v>2252541.61</v>
      </c>
      <c r="P1137" s="30">
        <v>0</v>
      </c>
      <c r="Q1137" s="30">
        <v>-5147193.4400000004</v>
      </c>
      <c r="R1137" s="121" t="s">
        <v>143</v>
      </c>
      <c r="U1137" s="48">
        <f t="shared" si="17"/>
        <v>5147193.4400000004</v>
      </c>
    </row>
    <row r="1138" spans="2:21">
      <c r="B1138" s="121" t="s">
        <v>5157</v>
      </c>
      <c r="C1138" s="122">
        <v>4707</v>
      </c>
      <c r="D1138" s="105"/>
      <c r="E1138" s="103"/>
      <c r="F1138" s="123" t="s">
        <v>267</v>
      </c>
      <c r="G1138" s="124">
        <v>3010101000000</v>
      </c>
      <c r="H1138" s="125"/>
      <c r="I1138" s="123" t="s">
        <v>5160</v>
      </c>
      <c r="K1138" s="30">
        <v>21522612.579999998</v>
      </c>
      <c r="L1138" s="121" t="s">
        <v>22</v>
      </c>
      <c r="N1138" s="30">
        <v>0</v>
      </c>
      <c r="P1138" s="30">
        <v>11393856.039999999</v>
      </c>
      <c r="Q1138" s="30">
        <v>32916468.620000001</v>
      </c>
      <c r="R1138" s="121" t="s">
        <v>22</v>
      </c>
      <c r="U1138" s="48">
        <f t="shared" si="17"/>
        <v>32916468.620000001</v>
      </c>
    </row>
    <row r="1139" spans="2:21">
      <c r="B1139" s="121" t="s">
        <v>5157</v>
      </c>
      <c r="C1139" s="122">
        <v>4707</v>
      </c>
      <c r="D1139" s="105"/>
      <c r="E1139" s="103"/>
      <c r="F1139" s="123" t="s">
        <v>267</v>
      </c>
      <c r="G1139" s="124">
        <v>3010103000000</v>
      </c>
      <c r="H1139" s="125"/>
      <c r="I1139" s="123" t="s">
        <v>5161</v>
      </c>
      <c r="K1139" s="30">
        <v>28418609.48</v>
      </c>
      <c r="L1139" s="121" t="s">
        <v>22</v>
      </c>
      <c r="N1139" s="30">
        <v>0</v>
      </c>
      <c r="P1139" s="30">
        <v>14805684.390000001</v>
      </c>
      <c r="Q1139" s="30">
        <v>43224293.869999997</v>
      </c>
      <c r="R1139" s="121" t="s">
        <v>22</v>
      </c>
      <c r="U1139" s="48">
        <f t="shared" si="17"/>
        <v>43224293.869999997</v>
      </c>
    </row>
    <row r="1140" spans="2:21">
      <c r="B1140" s="121" t="s">
        <v>5157</v>
      </c>
      <c r="C1140" s="122">
        <v>4707</v>
      </c>
      <c r="D1140" s="105"/>
      <c r="E1140" s="103"/>
      <c r="F1140" s="123" t="s">
        <v>267</v>
      </c>
      <c r="G1140" s="124">
        <v>3010104000000</v>
      </c>
      <c r="H1140" s="125"/>
      <c r="I1140" s="123" t="s">
        <v>5162</v>
      </c>
      <c r="K1140" s="30">
        <v>248935.4</v>
      </c>
      <c r="L1140" s="121" t="s">
        <v>22</v>
      </c>
      <c r="N1140" s="30">
        <v>0</v>
      </c>
      <c r="P1140" s="30">
        <v>106374.85</v>
      </c>
      <c r="Q1140" s="30">
        <v>355310.25</v>
      </c>
      <c r="R1140" s="121" t="s">
        <v>22</v>
      </c>
      <c r="U1140" s="48">
        <f t="shared" si="17"/>
        <v>355310.25</v>
      </c>
    </row>
    <row r="1141" spans="2:21">
      <c r="B1141" s="121" t="s">
        <v>5157</v>
      </c>
      <c r="C1141" s="122">
        <v>4707</v>
      </c>
      <c r="D1141" s="105"/>
      <c r="E1141" s="103"/>
      <c r="F1141" s="123" t="s">
        <v>267</v>
      </c>
      <c r="G1141" s="124">
        <v>3020100000000</v>
      </c>
      <c r="H1141" s="125"/>
      <c r="I1141" s="123" t="s">
        <v>5151</v>
      </c>
      <c r="K1141" s="30">
        <v>-3283606.65</v>
      </c>
      <c r="L1141" s="121" t="s">
        <v>143</v>
      </c>
      <c r="N1141" s="30">
        <v>1902312.17</v>
      </c>
      <c r="P1141" s="30">
        <v>5282.59</v>
      </c>
      <c r="Q1141" s="30">
        <v>-5180636.2300000004</v>
      </c>
      <c r="R1141" s="121" t="s">
        <v>143</v>
      </c>
      <c r="U1141" s="48">
        <f t="shared" si="17"/>
        <v>5180636.2300000004</v>
      </c>
    </row>
    <row r="1142" spans="2:21">
      <c r="B1142" s="121" t="s">
        <v>5157</v>
      </c>
      <c r="C1142" s="122">
        <v>4707</v>
      </c>
      <c r="D1142" s="105"/>
      <c r="E1142" s="103"/>
      <c r="F1142" s="123" t="s">
        <v>267</v>
      </c>
      <c r="G1142" s="124">
        <v>3020200000000</v>
      </c>
      <c r="H1142" s="125"/>
      <c r="I1142" s="123" t="s">
        <v>5152</v>
      </c>
      <c r="K1142" s="30">
        <v>-5110617.46</v>
      </c>
      <c r="L1142" s="121" t="s">
        <v>143</v>
      </c>
      <c r="N1142" s="30">
        <v>821814.56</v>
      </c>
      <c r="P1142" s="30">
        <v>0</v>
      </c>
      <c r="Q1142" s="30">
        <v>-5932432.0199999996</v>
      </c>
      <c r="R1142" s="121" t="s">
        <v>143</v>
      </c>
      <c r="U1142" s="48">
        <f t="shared" si="17"/>
        <v>5932432.0199999996</v>
      </c>
    </row>
    <row r="1143" spans="2:21">
      <c r="B1143" s="121" t="s">
        <v>5157</v>
      </c>
      <c r="C1143" s="122">
        <v>4621</v>
      </c>
      <c r="D1143" s="105"/>
      <c r="E1143" s="103"/>
      <c r="F1143" s="123" t="s">
        <v>268</v>
      </c>
      <c r="G1143" s="124">
        <v>3010101000000</v>
      </c>
      <c r="H1143" s="125"/>
      <c r="I1143" s="123" t="s">
        <v>5160</v>
      </c>
      <c r="K1143" s="30">
        <v>16134.6</v>
      </c>
      <c r="L1143" s="121" t="s">
        <v>22</v>
      </c>
      <c r="N1143" s="30">
        <v>0</v>
      </c>
      <c r="P1143" s="30">
        <v>8167.3</v>
      </c>
      <c r="Q1143" s="30">
        <v>24301.9</v>
      </c>
      <c r="R1143" s="121" t="s">
        <v>22</v>
      </c>
      <c r="U1143" s="48">
        <f t="shared" si="17"/>
        <v>24301.9</v>
      </c>
    </row>
    <row r="1144" spans="2:21">
      <c r="B1144" s="121" t="s">
        <v>5157</v>
      </c>
      <c r="C1144" s="122">
        <v>4621</v>
      </c>
      <c r="D1144" s="105"/>
      <c r="E1144" s="103"/>
      <c r="F1144" s="123" t="s">
        <v>268</v>
      </c>
      <c r="G1144" s="124">
        <v>3010102000000</v>
      </c>
      <c r="H1144" s="125"/>
      <c r="I1144" s="123" t="s">
        <v>5164</v>
      </c>
      <c r="K1144" s="30">
        <v>2673402.8799999999</v>
      </c>
      <c r="L1144" s="121" t="s">
        <v>22</v>
      </c>
      <c r="N1144" s="30">
        <v>0</v>
      </c>
      <c r="P1144" s="30">
        <v>1407396.87</v>
      </c>
      <c r="Q1144" s="30">
        <v>4080799.75</v>
      </c>
      <c r="R1144" s="121" t="s">
        <v>22</v>
      </c>
      <c r="U1144" s="48">
        <f t="shared" si="17"/>
        <v>4080799.75</v>
      </c>
    </row>
    <row r="1145" spans="2:21">
      <c r="B1145" s="121" t="s">
        <v>5157</v>
      </c>
      <c r="C1145" s="122">
        <v>4621</v>
      </c>
      <c r="D1145" s="105"/>
      <c r="E1145" s="103"/>
      <c r="F1145" s="123" t="s">
        <v>268</v>
      </c>
      <c r="G1145" s="124">
        <v>3010103000000</v>
      </c>
      <c r="H1145" s="125"/>
      <c r="I1145" s="123" t="s">
        <v>5161</v>
      </c>
      <c r="K1145" s="30">
        <v>387279.92</v>
      </c>
      <c r="L1145" s="121" t="s">
        <v>22</v>
      </c>
      <c r="N1145" s="30">
        <v>0</v>
      </c>
      <c r="P1145" s="30">
        <v>236361.02</v>
      </c>
      <c r="Q1145" s="30">
        <v>623640.93999999994</v>
      </c>
      <c r="R1145" s="121" t="s">
        <v>22</v>
      </c>
      <c r="U1145" s="48">
        <f t="shared" si="17"/>
        <v>623640.93999999994</v>
      </c>
    </row>
    <row r="1146" spans="2:21">
      <c r="B1146" s="121" t="s">
        <v>5157</v>
      </c>
      <c r="C1146" s="122">
        <v>4621</v>
      </c>
      <c r="D1146" s="105"/>
      <c r="E1146" s="103"/>
      <c r="F1146" s="123" t="s">
        <v>268</v>
      </c>
      <c r="G1146" s="124">
        <v>3010104000000</v>
      </c>
      <c r="H1146" s="125"/>
      <c r="I1146" s="123" t="s">
        <v>5162</v>
      </c>
      <c r="K1146" s="30">
        <v>2258.6799999999998</v>
      </c>
      <c r="L1146" s="121" t="s">
        <v>22</v>
      </c>
      <c r="N1146" s="30">
        <v>0</v>
      </c>
      <c r="P1146" s="30">
        <v>1129.3399999999999</v>
      </c>
      <c r="Q1146" s="30">
        <v>3388.02</v>
      </c>
      <c r="R1146" s="121" t="s">
        <v>22</v>
      </c>
      <c r="U1146" s="48">
        <f t="shared" si="17"/>
        <v>3388.02</v>
      </c>
    </row>
    <row r="1147" spans="2:21">
      <c r="B1147" s="121" t="s">
        <v>5157</v>
      </c>
      <c r="C1147" s="122">
        <v>4621</v>
      </c>
      <c r="D1147" s="105"/>
      <c r="E1147" s="103"/>
      <c r="F1147" s="123" t="s">
        <v>268</v>
      </c>
      <c r="G1147" s="124">
        <v>3020100000000</v>
      </c>
      <c r="H1147" s="125"/>
      <c r="I1147" s="123" t="s">
        <v>5151</v>
      </c>
      <c r="K1147" s="30">
        <v>-397145.63</v>
      </c>
      <c r="L1147" s="121" t="s">
        <v>143</v>
      </c>
      <c r="N1147" s="30">
        <v>203276.25</v>
      </c>
      <c r="P1147" s="30">
        <v>0</v>
      </c>
      <c r="Q1147" s="30">
        <v>-600421.88</v>
      </c>
      <c r="R1147" s="121" t="s">
        <v>143</v>
      </c>
      <c r="U1147" s="48">
        <f t="shared" si="17"/>
        <v>600421.88</v>
      </c>
    </row>
    <row r="1148" spans="2:21">
      <c r="B1148" s="121" t="s">
        <v>5157</v>
      </c>
      <c r="C1148" s="122">
        <v>4621</v>
      </c>
      <c r="D1148" s="105"/>
      <c r="E1148" s="103"/>
      <c r="F1148" s="123" t="s">
        <v>268</v>
      </c>
      <c r="G1148" s="124">
        <v>3020200000000</v>
      </c>
      <c r="H1148" s="125"/>
      <c r="I1148" s="123" t="s">
        <v>5152</v>
      </c>
      <c r="K1148" s="30">
        <v>-429100.63</v>
      </c>
      <c r="L1148" s="121" t="s">
        <v>143</v>
      </c>
      <c r="N1148" s="30">
        <v>483318.04</v>
      </c>
      <c r="P1148" s="30">
        <v>0</v>
      </c>
      <c r="Q1148" s="30">
        <v>-912418.67</v>
      </c>
      <c r="R1148" s="121" t="s">
        <v>143</v>
      </c>
      <c r="U1148" s="48">
        <f t="shared" si="17"/>
        <v>912418.67</v>
      </c>
    </row>
    <row r="1149" spans="2:21">
      <c r="B1149" s="121" t="s">
        <v>5157</v>
      </c>
      <c r="C1149" s="122">
        <v>3085</v>
      </c>
      <c r="D1149" s="105"/>
      <c r="E1149" s="103"/>
      <c r="F1149" s="123" t="s">
        <v>269</v>
      </c>
      <c r="G1149" s="124">
        <v>3010101000000</v>
      </c>
      <c r="H1149" s="125"/>
      <c r="I1149" s="123" t="s">
        <v>5160</v>
      </c>
      <c r="K1149" s="30">
        <v>127292.36</v>
      </c>
      <c r="L1149" s="121" t="s">
        <v>22</v>
      </c>
      <c r="N1149" s="30">
        <v>7572.78</v>
      </c>
      <c r="P1149" s="30">
        <v>65243.93</v>
      </c>
      <c r="Q1149" s="30">
        <v>184963.51</v>
      </c>
      <c r="R1149" s="121" t="s">
        <v>22</v>
      </c>
      <c r="U1149" s="48">
        <f t="shared" si="17"/>
        <v>184963.51</v>
      </c>
    </row>
    <row r="1150" spans="2:21">
      <c r="B1150" s="121" t="s">
        <v>5157</v>
      </c>
      <c r="C1150" s="122">
        <v>3085</v>
      </c>
      <c r="D1150" s="105"/>
      <c r="E1150" s="103"/>
      <c r="F1150" s="123" t="s">
        <v>269</v>
      </c>
      <c r="G1150" s="124">
        <v>3010103000000</v>
      </c>
      <c r="H1150" s="125"/>
      <c r="I1150" s="123" t="s">
        <v>5161</v>
      </c>
      <c r="K1150" s="30">
        <v>310087.05</v>
      </c>
      <c r="L1150" s="121" t="s">
        <v>22</v>
      </c>
      <c r="N1150" s="30">
        <v>0</v>
      </c>
      <c r="P1150" s="30">
        <v>154660.6</v>
      </c>
      <c r="Q1150" s="30">
        <v>464747.65</v>
      </c>
      <c r="R1150" s="121" t="s">
        <v>22</v>
      </c>
      <c r="U1150" s="48">
        <f t="shared" si="17"/>
        <v>464747.65</v>
      </c>
    </row>
    <row r="1151" spans="2:21">
      <c r="B1151" s="121" t="s">
        <v>5157</v>
      </c>
      <c r="C1151" s="122">
        <v>3085</v>
      </c>
      <c r="D1151" s="105"/>
      <c r="E1151" s="103"/>
      <c r="F1151" s="123" t="s">
        <v>269</v>
      </c>
      <c r="G1151" s="124">
        <v>3010104000000</v>
      </c>
      <c r="H1151" s="125"/>
      <c r="I1151" s="123" t="s">
        <v>5162</v>
      </c>
      <c r="K1151" s="30">
        <v>4115.78</v>
      </c>
      <c r="L1151" s="121" t="s">
        <v>22</v>
      </c>
      <c r="N1151" s="30">
        <v>0</v>
      </c>
      <c r="P1151" s="30">
        <v>2057.89</v>
      </c>
      <c r="Q1151" s="30">
        <v>6173.67</v>
      </c>
      <c r="R1151" s="121" t="s">
        <v>22</v>
      </c>
      <c r="U1151" s="48">
        <f t="shared" si="17"/>
        <v>6173.67</v>
      </c>
    </row>
    <row r="1152" spans="2:21">
      <c r="B1152" s="121" t="s">
        <v>5157</v>
      </c>
      <c r="C1152" s="122">
        <v>3085</v>
      </c>
      <c r="D1152" s="105"/>
      <c r="E1152" s="103"/>
      <c r="F1152" s="123" t="s">
        <v>269</v>
      </c>
      <c r="G1152" s="124">
        <v>3020100000000</v>
      </c>
      <c r="H1152" s="125"/>
      <c r="I1152" s="123" t="s">
        <v>5151</v>
      </c>
      <c r="K1152" s="30">
        <v>-3064291.02</v>
      </c>
      <c r="L1152" s="121" t="s">
        <v>143</v>
      </c>
      <c r="N1152" s="30">
        <v>2965983.69</v>
      </c>
      <c r="P1152" s="30">
        <v>1432796.02</v>
      </c>
      <c r="Q1152" s="30">
        <v>-4597478.6900000004</v>
      </c>
      <c r="R1152" s="121" t="s">
        <v>143</v>
      </c>
      <c r="U1152" s="48">
        <f t="shared" si="17"/>
        <v>4597478.6900000004</v>
      </c>
    </row>
    <row r="1153" spans="2:21">
      <c r="B1153" s="121" t="s">
        <v>5157</v>
      </c>
      <c r="C1153" s="122">
        <v>984</v>
      </c>
      <c r="D1153" s="105"/>
      <c r="E1153" s="103"/>
      <c r="F1153" s="123" t="s">
        <v>270</v>
      </c>
      <c r="G1153" s="124">
        <v>3010101000000</v>
      </c>
      <c r="H1153" s="125"/>
      <c r="I1153" s="123" t="s">
        <v>5160</v>
      </c>
      <c r="K1153" s="30">
        <v>1358061.87</v>
      </c>
      <c r="L1153" s="121" t="s">
        <v>22</v>
      </c>
      <c r="N1153" s="30">
        <v>0.4</v>
      </c>
      <c r="P1153" s="30">
        <v>700389.16</v>
      </c>
      <c r="Q1153" s="30">
        <v>2058450.63</v>
      </c>
      <c r="R1153" s="121" t="s">
        <v>22</v>
      </c>
      <c r="U1153" s="48">
        <f t="shared" si="17"/>
        <v>2058450.63</v>
      </c>
    </row>
    <row r="1154" spans="2:21">
      <c r="B1154" s="121" t="s">
        <v>5157</v>
      </c>
      <c r="C1154" s="122">
        <v>984</v>
      </c>
      <c r="D1154" s="105"/>
      <c r="E1154" s="103"/>
      <c r="F1154" s="123" t="s">
        <v>270</v>
      </c>
      <c r="G1154" s="124">
        <v>3010103000000</v>
      </c>
      <c r="H1154" s="125"/>
      <c r="I1154" s="123" t="s">
        <v>5161</v>
      </c>
      <c r="K1154" s="30">
        <v>1742547.75</v>
      </c>
      <c r="L1154" s="121" t="s">
        <v>22</v>
      </c>
      <c r="N1154" s="30">
        <v>0</v>
      </c>
      <c r="P1154" s="30">
        <v>863739.12</v>
      </c>
      <c r="Q1154" s="30">
        <v>2606286.87</v>
      </c>
      <c r="R1154" s="121" t="s">
        <v>22</v>
      </c>
      <c r="U1154" s="48">
        <f t="shared" si="17"/>
        <v>2606286.87</v>
      </c>
    </row>
    <row r="1155" spans="2:21">
      <c r="B1155" s="121" t="s">
        <v>5157</v>
      </c>
      <c r="C1155" s="122">
        <v>984</v>
      </c>
      <c r="D1155" s="105"/>
      <c r="E1155" s="103"/>
      <c r="F1155" s="123" t="s">
        <v>270</v>
      </c>
      <c r="G1155" s="124">
        <v>3010104000000</v>
      </c>
      <c r="H1155" s="125"/>
      <c r="I1155" s="123" t="s">
        <v>5162</v>
      </c>
      <c r="K1155" s="30">
        <v>19639.72</v>
      </c>
      <c r="L1155" s="121" t="s">
        <v>22</v>
      </c>
      <c r="N1155" s="30">
        <v>0</v>
      </c>
      <c r="P1155" s="30">
        <v>12007.69</v>
      </c>
      <c r="Q1155" s="30">
        <v>31647.41</v>
      </c>
      <c r="R1155" s="121" t="s">
        <v>22</v>
      </c>
      <c r="U1155" s="48">
        <f t="shared" si="17"/>
        <v>31647.41</v>
      </c>
    </row>
    <row r="1156" spans="2:21">
      <c r="B1156" s="121" t="s">
        <v>5157</v>
      </c>
      <c r="C1156" s="122">
        <v>984</v>
      </c>
      <c r="D1156" s="105"/>
      <c r="E1156" s="103"/>
      <c r="F1156" s="123" t="s">
        <v>270</v>
      </c>
      <c r="G1156" s="124">
        <v>3010105000000</v>
      </c>
      <c r="H1156" s="125"/>
      <c r="I1156" s="123" t="s">
        <v>5163</v>
      </c>
      <c r="K1156" s="30">
        <v>14488.1</v>
      </c>
      <c r="L1156" s="121" t="s">
        <v>22</v>
      </c>
      <c r="N1156" s="30">
        <v>0</v>
      </c>
      <c r="P1156" s="30">
        <v>6542.95</v>
      </c>
      <c r="Q1156" s="30">
        <v>21031.05</v>
      </c>
      <c r="R1156" s="121" t="s">
        <v>22</v>
      </c>
      <c r="U1156" s="48">
        <f t="shared" si="17"/>
        <v>21031.05</v>
      </c>
    </row>
    <row r="1157" spans="2:21">
      <c r="B1157" s="121" t="s">
        <v>5157</v>
      </c>
      <c r="C1157" s="122">
        <v>984</v>
      </c>
      <c r="D1157" s="105"/>
      <c r="E1157" s="103"/>
      <c r="F1157" s="123" t="s">
        <v>270</v>
      </c>
      <c r="G1157" s="124">
        <v>3020100000000</v>
      </c>
      <c r="H1157" s="125"/>
      <c r="I1157" s="123" t="s">
        <v>5151</v>
      </c>
      <c r="K1157" s="30">
        <v>-7280288.8700000001</v>
      </c>
      <c r="L1157" s="121" t="s">
        <v>143</v>
      </c>
      <c r="N1157" s="30">
        <v>3491012.8</v>
      </c>
      <c r="P1157" s="30">
        <v>25454.99</v>
      </c>
      <c r="Q1157" s="30">
        <v>-10745846.68</v>
      </c>
      <c r="R1157" s="121" t="s">
        <v>143</v>
      </c>
      <c r="U1157" s="48">
        <f t="shared" si="17"/>
        <v>10745846.68</v>
      </c>
    </row>
    <row r="1158" spans="2:21">
      <c r="B1158" s="121" t="s">
        <v>5157</v>
      </c>
      <c r="C1158" s="122">
        <v>984</v>
      </c>
      <c r="D1158" s="105"/>
      <c r="E1158" s="103"/>
      <c r="F1158" s="123" t="s">
        <v>270</v>
      </c>
      <c r="G1158" s="124">
        <v>3020200000000</v>
      </c>
      <c r="H1158" s="125"/>
      <c r="I1158" s="123" t="s">
        <v>5152</v>
      </c>
      <c r="K1158" s="30">
        <v>-883455.85</v>
      </c>
      <c r="L1158" s="121" t="s">
        <v>143</v>
      </c>
      <c r="N1158" s="30">
        <v>23068.7</v>
      </c>
      <c r="P1158" s="30">
        <v>23460.76</v>
      </c>
      <c r="Q1158" s="30">
        <v>-883063.79</v>
      </c>
      <c r="R1158" s="121" t="s">
        <v>143</v>
      </c>
      <c r="U1158" s="48">
        <f t="shared" si="17"/>
        <v>883063.79</v>
      </c>
    </row>
    <row r="1159" spans="2:21">
      <c r="B1159" s="121" t="s">
        <v>5157</v>
      </c>
      <c r="C1159" s="122">
        <v>1585</v>
      </c>
      <c r="D1159" s="105"/>
      <c r="E1159" s="103"/>
      <c r="F1159" s="123" t="s">
        <v>271</v>
      </c>
      <c r="G1159" s="124">
        <v>3010101000000</v>
      </c>
      <c r="H1159" s="125"/>
      <c r="I1159" s="123" t="s">
        <v>5160</v>
      </c>
      <c r="K1159" s="30">
        <v>11615436.630000001</v>
      </c>
      <c r="L1159" s="121" t="s">
        <v>22</v>
      </c>
      <c r="N1159" s="30">
        <v>0</v>
      </c>
      <c r="P1159" s="30">
        <v>5866083.9299999997</v>
      </c>
      <c r="Q1159" s="30">
        <v>17481520.559999999</v>
      </c>
      <c r="R1159" s="121" t="s">
        <v>22</v>
      </c>
      <c r="U1159" s="48">
        <f t="shared" si="17"/>
        <v>17481520.559999999</v>
      </c>
    </row>
    <row r="1160" spans="2:21">
      <c r="B1160" s="121" t="s">
        <v>5157</v>
      </c>
      <c r="C1160" s="122">
        <v>1585</v>
      </c>
      <c r="D1160" s="105"/>
      <c r="E1160" s="103"/>
      <c r="F1160" s="123" t="s">
        <v>271</v>
      </c>
      <c r="G1160" s="124">
        <v>3010103000000</v>
      </c>
      <c r="H1160" s="125"/>
      <c r="I1160" s="123" t="s">
        <v>5161</v>
      </c>
      <c r="K1160" s="30">
        <v>6180107.1699999999</v>
      </c>
      <c r="L1160" s="121" t="s">
        <v>22</v>
      </c>
      <c r="N1160" s="30">
        <v>0</v>
      </c>
      <c r="P1160" s="30">
        <v>3440501.52</v>
      </c>
      <c r="Q1160" s="30">
        <v>9620608.6899999995</v>
      </c>
      <c r="R1160" s="121" t="s">
        <v>22</v>
      </c>
      <c r="U1160" s="48">
        <f t="shared" si="17"/>
        <v>9620608.6899999995</v>
      </c>
    </row>
    <row r="1161" spans="2:21">
      <c r="B1161" s="121" t="s">
        <v>5157</v>
      </c>
      <c r="C1161" s="122">
        <v>1585</v>
      </c>
      <c r="D1161" s="105"/>
      <c r="E1161" s="103"/>
      <c r="F1161" s="123" t="s">
        <v>271</v>
      </c>
      <c r="G1161" s="124">
        <v>3010104000000</v>
      </c>
      <c r="H1161" s="125"/>
      <c r="I1161" s="123" t="s">
        <v>5162</v>
      </c>
      <c r="K1161" s="30">
        <v>164531.82</v>
      </c>
      <c r="L1161" s="121" t="s">
        <v>22</v>
      </c>
      <c r="N1161" s="30">
        <v>0</v>
      </c>
      <c r="P1161" s="30">
        <v>69797.539999999994</v>
      </c>
      <c r="Q1161" s="30">
        <v>234329.36</v>
      </c>
      <c r="R1161" s="121" t="s">
        <v>22</v>
      </c>
      <c r="U1161" s="48">
        <f t="shared" si="17"/>
        <v>234329.36</v>
      </c>
    </row>
    <row r="1162" spans="2:21">
      <c r="B1162" s="121" t="s">
        <v>5157</v>
      </c>
      <c r="C1162" s="122">
        <v>1585</v>
      </c>
      <c r="D1162" s="105"/>
      <c r="E1162" s="103"/>
      <c r="F1162" s="123" t="s">
        <v>271</v>
      </c>
      <c r="G1162" s="124">
        <v>3010105000000</v>
      </c>
      <c r="H1162" s="125"/>
      <c r="I1162" s="123" t="s">
        <v>5163</v>
      </c>
      <c r="K1162" s="30">
        <v>48791.19</v>
      </c>
      <c r="L1162" s="121" t="s">
        <v>22</v>
      </c>
      <c r="N1162" s="30">
        <v>0</v>
      </c>
      <c r="P1162" s="30">
        <v>24832.9</v>
      </c>
      <c r="Q1162" s="30">
        <v>73624.09</v>
      </c>
      <c r="R1162" s="121" t="s">
        <v>22</v>
      </c>
      <c r="U1162" s="48">
        <f t="shared" si="17"/>
        <v>73624.09</v>
      </c>
    </row>
    <row r="1163" spans="2:21">
      <c r="B1163" s="121" t="s">
        <v>5157</v>
      </c>
      <c r="C1163" s="122">
        <v>1585</v>
      </c>
      <c r="D1163" s="105"/>
      <c r="E1163" s="103"/>
      <c r="F1163" s="123" t="s">
        <v>271</v>
      </c>
      <c r="G1163" s="124">
        <v>3020100000000</v>
      </c>
      <c r="H1163" s="125"/>
      <c r="I1163" s="123" t="s">
        <v>5151</v>
      </c>
      <c r="K1163" s="30">
        <v>-6995937.6200000001</v>
      </c>
      <c r="L1163" s="121" t="s">
        <v>143</v>
      </c>
      <c r="N1163" s="30">
        <v>2666616.96</v>
      </c>
      <c r="P1163" s="30">
        <v>0</v>
      </c>
      <c r="Q1163" s="30">
        <v>-9662554.5800000001</v>
      </c>
      <c r="R1163" s="121" t="s">
        <v>143</v>
      </c>
      <c r="U1163" s="48">
        <f t="shared" si="17"/>
        <v>9662554.5800000001</v>
      </c>
    </row>
    <row r="1164" spans="2:21">
      <c r="B1164" s="121" t="s">
        <v>5157</v>
      </c>
      <c r="C1164" s="122">
        <v>1585</v>
      </c>
      <c r="D1164" s="105"/>
      <c r="E1164" s="103"/>
      <c r="F1164" s="123" t="s">
        <v>271</v>
      </c>
      <c r="G1164" s="124">
        <v>3020200000000</v>
      </c>
      <c r="H1164" s="125"/>
      <c r="I1164" s="123" t="s">
        <v>5152</v>
      </c>
      <c r="K1164" s="30">
        <v>0</v>
      </c>
      <c r="L1164" s="121" t="s">
        <v>143</v>
      </c>
      <c r="N1164" s="30">
        <v>120191.84</v>
      </c>
      <c r="P1164" s="30">
        <v>0</v>
      </c>
      <c r="Q1164" s="30">
        <v>-120191.84</v>
      </c>
      <c r="R1164" s="121" t="s">
        <v>143</v>
      </c>
      <c r="U1164" s="48">
        <f t="shared" si="17"/>
        <v>120191.84</v>
      </c>
    </row>
    <row r="1165" spans="2:21">
      <c r="B1165" s="121" t="s">
        <v>5157</v>
      </c>
      <c r="C1165" s="122">
        <v>998</v>
      </c>
      <c r="D1165" s="105"/>
      <c r="E1165" s="103"/>
      <c r="F1165" s="123" t="s">
        <v>272</v>
      </c>
      <c r="G1165" s="124">
        <v>3010103000000</v>
      </c>
      <c r="H1165" s="125"/>
      <c r="I1165" s="123" t="s">
        <v>5161</v>
      </c>
      <c r="K1165" s="30">
        <v>7850879.8899999997</v>
      </c>
      <c r="L1165" s="121" t="s">
        <v>22</v>
      </c>
      <c r="N1165" s="30">
        <v>42500</v>
      </c>
      <c r="P1165" s="30">
        <v>4006466.36</v>
      </c>
      <c r="Q1165" s="30">
        <v>11814846.25</v>
      </c>
      <c r="R1165" s="121" t="s">
        <v>22</v>
      </c>
      <c r="U1165" s="48">
        <f t="shared" si="17"/>
        <v>11814846.25</v>
      </c>
    </row>
    <row r="1166" spans="2:21">
      <c r="B1166" s="121" t="s">
        <v>5157</v>
      </c>
      <c r="C1166" s="122">
        <v>998</v>
      </c>
      <c r="D1166" s="105"/>
      <c r="E1166" s="103"/>
      <c r="F1166" s="123" t="s">
        <v>272</v>
      </c>
      <c r="G1166" s="124">
        <v>3010104000000</v>
      </c>
      <c r="H1166" s="125"/>
      <c r="I1166" s="123" t="s">
        <v>5162</v>
      </c>
      <c r="K1166" s="30">
        <v>552961.72</v>
      </c>
      <c r="L1166" s="121" t="s">
        <v>22</v>
      </c>
      <c r="N1166" s="30">
        <v>11000</v>
      </c>
      <c r="P1166" s="30">
        <v>265960.48</v>
      </c>
      <c r="Q1166" s="30">
        <v>807922.2</v>
      </c>
      <c r="R1166" s="121" t="s">
        <v>22</v>
      </c>
      <c r="U1166" s="48">
        <f t="shared" ref="U1166:U1229" si="18">ABS(Q1166)</f>
        <v>807922.2</v>
      </c>
    </row>
    <row r="1167" spans="2:21">
      <c r="B1167" s="121" t="s">
        <v>5157</v>
      </c>
      <c r="C1167" s="122">
        <v>998</v>
      </c>
      <c r="D1167" s="105"/>
      <c r="E1167" s="103"/>
      <c r="F1167" s="123" t="s">
        <v>272</v>
      </c>
      <c r="G1167" s="124">
        <v>3020100000000</v>
      </c>
      <c r="H1167" s="125"/>
      <c r="I1167" s="123" t="s">
        <v>5151</v>
      </c>
      <c r="K1167" s="30">
        <v>-104379524.70999999</v>
      </c>
      <c r="L1167" s="121" t="s">
        <v>143</v>
      </c>
      <c r="N1167" s="30">
        <v>52277499.609999999</v>
      </c>
      <c r="P1167" s="30">
        <v>445845.81</v>
      </c>
      <c r="Q1167" s="30">
        <v>-156211178.50999999</v>
      </c>
      <c r="R1167" s="121" t="s">
        <v>143</v>
      </c>
      <c r="U1167" s="48">
        <f t="shared" si="18"/>
        <v>156211178.50999999</v>
      </c>
    </row>
    <row r="1168" spans="2:21">
      <c r="B1168" s="121" t="s">
        <v>5157</v>
      </c>
      <c r="C1168" s="122">
        <v>998</v>
      </c>
      <c r="D1168" s="105"/>
      <c r="E1168" s="103"/>
      <c r="F1168" s="123" t="s">
        <v>272</v>
      </c>
      <c r="G1168" s="124">
        <v>3020200000000</v>
      </c>
      <c r="H1168" s="125"/>
      <c r="I1168" s="123" t="s">
        <v>5152</v>
      </c>
      <c r="K1168" s="30">
        <v>-3313459.88</v>
      </c>
      <c r="L1168" s="121" t="s">
        <v>143</v>
      </c>
      <c r="N1168" s="30">
        <v>1663393</v>
      </c>
      <c r="P1168" s="30">
        <v>0</v>
      </c>
      <c r="Q1168" s="30">
        <v>-4976852.88</v>
      </c>
      <c r="R1168" s="121" t="s">
        <v>143</v>
      </c>
      <c r="U1168" s="48">
        <f t="shared" si="18"/>
        <v>4976852.88</v>
      </c>
    </row>
    <row r="1169" spans="2:21">
      <c r="B1169" s="121" t="s">
        <v>5157</v>
      </c>
      <c r="C1169" s="122">
        <v>3407</v>
      </c>
      <c r="D1169" s="105"/>
      <c r="E1169" s="103"/>
      <c r="F1169" s="123" t="s">
        <v>273</v>
      </c>
      <c r="G1169" s="124">
        <v>3010101000000</v>
      </c>
      <c r="H1169" s="125"/>
      <c r="I1169" s="123" t="s">
        <v>5160</v>
      </c>
      <c r="K1169" s="30">
        <v>1752322.07</v>
      </c>
      <c r="L1169" s="121" t="s">
        <v>22</v>
      </c>
      <c r="N1169" s="30">
        <v>0</v>
      </c>
      <c r="P1169" s="30">
        <v>955218.84</v>
      </c>
      <c r="Q1169" s="30">
        <v>2707540.91</v>
      </c>
      <c r="R1169" s="121" t="s">
        <v>22</v>
      </c>
      <c r="U1169" s="48">
        <f t="shared" si="18"/>
        <v>2707540.91</v>
      </c>
    </row>
    <row r="1170" spans="2:21">
      <c r="B1170" s="121" t="s">
        <v>5157</v>
      </c>
      <c r="C1170" s="122">
        <v>3407</v>
      </c>
      <c r="D1170" s="105"/>
      <c r="E1170" s="103"/>
      <c r="F1170" s="123" t="s">
        <v>273</v>
      </c>
      <c r="G1170" s="124">
        <v>3010103000000</v>
      </c>
      <c r="H1170" s="125"/>
      <c r="I1170" s="123" t="s">
        <v>5161</v>
      </c>
      <c r="K1170" s="30">
        <v>1488218.3</v>
      </c>
      <c r="L1170" s="121" t="s">
        <v>22</v>
      </c>
      <c r="N1170" s="30">
        <v>0</v>
      </c>
      <c r="P1170" s="30">
        <v>741407.66</v>
      </c>
      <c r="Q1170" s="30">
        <v>2229625.96</v>
      </c>
      <c r="R1170" s="121" t="s">
        <v>22</v>
      </c>
      <c r="U1170" s="48">
        <f t="shared" si="18"/>
        <v>2229625.96</v>
      </c>
    </row>
    <row r="1171" spans="2:21">
      <c r="B1171" s="121" t="s">
        <v>5157</v>
      </c>
      <c r="C1171" s="122">
        <v>3407</v>
      </c>
      <c r="D1171" s="105"/>
      <c r="E1171" s="103"/>
      <c r="F1171" s="123" t="s">
        <v>273</v>
      </c>
      <c r="G1171" s="124">
        <v>3010104000000</v>
      </c>
      <c r="H1171" s="125"/>
      <c r="I1171" s="123" t="s">
        <v>5162</v>
      </c>
      <c r="K1171" s="30">
        <v>45966.33</v>
      </c>
      <c r="L1171" s="121" t="s">
        <v>22</v>
      </c>
      <c r="N1171" s="30">
        <v>0</v>
      </c>
      <c r="P1171" s="30">
        <v>20360.54</v>
      </c>
      <c r="Q1171" s="30">
        <v>66326.87</v>
      </c>
      <c r="R1171" s="121" t="s">
        <v>22</v>
      </c>
      <c r="U1171" s="48">
        <f t="shared" si="18"/>
        <v>66326.87</v>
      </c>
    </row>
    <row r="1172" spans="2:21">
      <c r="B1172" s="121" t="s">
        <v>5157</v>
      </c>
      <c r="C1172" s="122">
        <v>3407</v>
      </c>
      <c r="D1172" s="105"/>
      <c r="E1172" s="103"/>
      <c r="F1172" s="123" t="s">
        <v>273</v>
      </c>
      <c r="G1172" s="124">
        <v>3010105000000</v>
      </c>
      <c r="H1172" s="125"/>
      <c r="I1172" s="123" t="s">
        <v>5163</v>
      </c>
      <c r="K1172" s="30">
        <v>0</v>
      </c>
      <c r="L1172" s="121" t="s">
        <v>22</v>
      </c>
      <c r="N1172" s="30">
        <v>21092.400000000001</v>
      </c>
      <c r="P1172" s="30">
        <v>21092.400000000001</v>
      </c>
      <c r="Q1172" s="30">
        <v>0</v>
      </c>
      <c r="R1172" s="121" t="s">
        <v>22</v>
      </c>
      <c r="U1172" s="48">
        <f t="shared" si="18"/>
        <v>0</v>
      </c>
    </row>
    <row r="1173" spans="2:21">
      <c r="B1173" s="121" t="s">
        <v>5157</v>
      </c>
      <c r="C1173" s="122">
        <v>3407</v>
      </c>
      <c r="D1173" s="105"/>
      <c r="E1173" s="103"/>
      <c r="F1173" s="123" t="s">
        <v>273</v>
      </c>
      <c r="G1173" s="124">
        <v>3020100000000</v>
      </c>
      <c r="H1173" s="125"/>
      <c r="I1173" s="123" t="s">
        <v>5151</v>
      </c>
      <c r="K1173" s="30">
        <v>-1494474.61</v>
      </c>
      <c r="L1173" s="121" t="s">
        <v>143</v>
      </c>
      <c r="N1173" s="30">
        <v>654768.51</v>
      </c>
      <c r="P1173" s="30">
        <v>0</v>
      </c>
      <c r="Q1173" s="30">
        <v>-2149243.12</v>
      </c>
      <c r="R1173" s="121" t="s">
        <v>143</v>
      </c>
      <c r="U1173" s="48">
        <f t="shared" si="18"/>
        <v>2149243.12</v>
      </c>
    </row>
    <row r="1174" spans="2:21">
      <c r="B1174" s="121" t="s">
        <v>5157</v>
      </c>
      <c r="C1174" s="122">
        <v>3407</v>
      </c>
      <c r="D1174" s="105"/>
      <c r="E1174" s="103"/>
      <c r="F1174" s="123" t="s">
        <v>273</v>
      </c>
      <c r="G1174" s="124">
        <v>3020200000000</v>
      </c>
      <c r="H1174" s="125"/>
      <c r="I1174" s="123" t="s">
        <v>5152</v>
      </c>
      <c r="K1174" s="30">
        <v>-60058.78</v>
      </c>
      <c r="L1174" s="121" t="s">
        <v>143</v>
      </c>
      <c r="N1174" s="30">
        <v>39877.29</v>
      </c>
      <c r="P1174" s="30">
        <v>0</v>
      </c>
      <c r="Q1174" s="30">
        <v>-99936.07</v>
      </c>
      <c r="R1174" s="121" t="s">
        <v>143</v>
      </c>
      <c r="U1174" s="48">
        <f t="shared" si="18"/>
        <v>99936.07</v>
      </c>
    </row>
    <row r="1175" spans="2:21">
      <c r="B1175" s="121" t="s">
        <v>5157</v>
      </c>
      <c r="C1175" s="122">
        <v>2052</v>
      </c>
      <c r="D1175" s="105"/>
      <c r="E1175" s="103"/>
      <c r="F1175" s="123" t="s">
        <v>274</v>
      </c>
      <c r="G1175" s="124">
        <v>3010101000000</v>
      </c>
      <c r="H1175" s="125"/>
      <c r="I1175" s="123" t="s">
        <v>5160</v>
      </c>
      <c r="K1175" s="30">
        <v>550479.21</v>
      </c>
      <c r="L1175" s="121" t="s">
        <v>22</v>
      </c>
      <c r="N1175" s="30">
        <v>0</v>
      </c>
      <c r="P1175" s="30">
        <v>283175.69</v>
      </c>
      <c r="Q1175" s="30">
        <v>833654.9</v>
      </c>
      <c r="R1175" s="121" t="s">
        <v>22</v>
      </c>
      <c r="U1175" s="48">
        <f t="shared" si="18"/>
        <v>833654.9</v>
      </c>
    </row>
    <row r="1176" spans="2:21">
      <c r="B1176" s="121" t="s">
        <v>5157</v>
      </c>
      <c r="C1176" s="122">
        <v>2052</v>
      </c>
      <c r="D1176" s="105"/>
      <c r="E1176" s="103"/>
      <c r="F1176" s="123" t="s">
        <v>274</v>
      </c>
      <c r="G1176" s="124">
        <v>3010103000000</v>
      </c>
      <c r="H1176" s="125"/>
      <c r="I1176" s="123" t="s">
        <v>5161</v>
      </c>
      <c r="K1176" s="30">
        <v>453708.93</v>
      </c>
      <c r="L1176" s="121" t="s">
        <v>22</v>
      </c>
      <c r="N1176" s="30">
        <v>0</v>
      </c>
      <c r="P1176" s="30">
        <v>229617.28</v>
      </c>
      <c r="Q1176" s="30">
        <v>683326.21</v>
      </c>
      <c r="R1176" s="121" t="s">
        <v>22</v>
      </c>
      <c r="U1176" s="48">
        <f t="shared" si="18"/>
        <v>683326.21</v>
      </c>
    </row>
    <row r="1177" spans="2:21">
      <c r="B1177" s="121" t="s">
        <v>5157</v>
      </c>
      <c r="C1177" s="122">
        <v>2052</v>
      </c>
      <c r="D1177" s="105"/>
      <c r="E1177" s="103"/>
      <c r="F1177" s="123" t="s">
        <v>274</v>
      </c>
      <c r="G1177" s="124">
        <v>3010104000000</v>
      </c>
      <c r="H1177" s="125"/>
      <c r="I1177" s="123" t="s">
        <v>5162</v>
      </c>
      <c r="K1177" s="30">
        <v>6440.55</v>
      </c>
      <c r="L1177" s="121" t="s">
        <v>22</v>
      </c>
      <c r="N1177" s="30">
        <v>0</v>
      </c>
      <c r="P1177" s="30">
        <v>2795.93</v>
      </c>
      <c r="Q1177" s="30">
        <v>9236.48</v>
      </c>
      <c r="R1177" s="121" t="s">
        <v>22</v>
      </c>
      <c r="U1177" s="48">
        <f t="shared" si="18"/>
        <v>9236.48</v>
      </c>
    </row>
    <row r="1178" spans="2:21">
      <c r="B1178" s="121" t="s">
        <v>5157</v>
      </c>
      <c r="C1178" s="122">
        <v>2052</v>
      </c>
      <c r="D1178" s="105"/>
      <c r="E1178" s="103"/>
      <c r="F1178" s="123" t="s">
        <v>274</v>
      </c>
      <c r="G1178" s="124">
        <v>3010105000000</v>
      </c>
      <c r="H1178" s="125"/>
      <c r="I1178" s="123" t="s">
        <v>5163</v>
      </c>
      <c r="K1178" s="30">
        <v>1071.7</v>
      </c>
      <c r="L1178" s="121" t="s">
        <v>22</v>
      </c>
      <c r="N1178" s="30">
        <v>0</v>
      </c>
      <c r="P1178" s="30">
        <v>0</v>
      </c>
      <c r="Q1178" s="30">
        <v>1071.7</v>
      </c>
      <c r="R1178" s="121" t="s">
        <v>22</v>
      </c>
      <c r="U1178" s="48">
        <f t="shared" si="18"/>
        <v>1071.7</v>
      </c>
    </row>
    <row r="1179" spans="2:21">
      <c r="B1179" s="121" t="s">
        <v>5157</v>
      </c>
      <c r="C1179" s="122">
        <v>2052</v>
      </c>
      <c r="D1179" s="105"/>
      <c r="E1179" s="103"/>
      <c r="F1179" s="123" t="s">
        <v>274</v>
      </c>
      <c r="G1179" s="124">
        <v>3020100000000</v>
      </c>
      <c r="H1179" s="125"/>
      <c r="I1179" s="123" t="s">
        <v>5151</v>
      </c>
      <c r="K1179" s="30">
        <v>-161256.65</v>
      </c>
      <c r="L1179" s="121" t="s">
        <v>143</v>
      </c>
      <c r="N1179" s="30">
        <v>80627.67</v>
      </c>
      <c r="P1179" s="30">
        <v>0</v>
      </c>
      <c r="Q1179" s="30">
        <v>-241884.32</v>
      </c>
      <c r="R1179" s="121" t="s">
        <v>143</v>
      </c>
      <c r="U1179" s="48">
        <f t="shared" si="18"/>
        <v>241884.32</v>
      </c>
    </row>
    <row r="1180" spans="2:21">
      <c r="B1180" s="121" t="s">
        <v>5157</v>
      </c>
      <c r="C1180" s="122">
        <v>4649</v>
      </c>
      <c r="D1180" s="105"/>
      <c r="E1180" s="103"/>
      <c r="F1180" s="123" t="s">
        <v>275</v>
      </c>
      <c r="G1180" s="124">
        <v>3010101000000</v>
      </c>
      <c r="H1180" s="125"/>
      <c r="I1180" s="123" t="s">
        <v>5160</v>
      </c>
      <c r="K1180" s="30">
        <v>1609745.14</v>
      </c>
      <c r="L1180" s="121" t="s">
        <v>22</v>
      </c>
      <c r="N1180" s="30">
        <v>0</v>
      </c>
      <c r="P1180" s="30">
        <v>791016.51</v>
      </c>
      <c r="Q1180" s="30">
        <v>2400761.65</v>
      </c>
      <c r="R1180" s="121" t="s">
        <v>22</v>
      </c>
      <c r="U1180" s="48">
        <f t="shared" si="18"/>
        <v>2400761.65</v>
      </c>
    </row>
    <row r="1181" spans="2:21">
      <c r="B1181" s="121" t="s">
        <v>5157</v>
      </c>
      <c r="C1181" s="122">
        <v>4649</v>
      </c>
      <c r="D1181" s="105"/>
      <c r="E1181" s="103"/>
      <c r="F1181" s="123" t="s">
        <v>275</v>
      </c>
      <c r="G1181" s="124">
        <v>3010103000000</v>
      </c>
      <c r="H1181" s="125"/>
      <c r="I1181" s="123" t="s">
        <v>5161</v>
      </c>
      <c r="K1181" s="30">
        <v>1774705.76</v>
      </c>
      <c r="L1181" s="121" t="s">
        <v>22</v>
      </c>
      <c r="N1181" s="30">
        <v>0</v>
      </c>
      <c r="P1181" s="30">
        <v>870307.24</v>
      </c>
      <c r="Q1181" s="30">
        <v>2645013</v>
      </c>
      <c r="R1181" s="121" t="s">
        <v>22</v>
      </c>
      <c r="U1181" s="48">
        <f t="shared" si="18"/>
        <v>2645013</v>
      </c>
    </row>
    <row r="1182" spans="2:21">
      <c r="B1182" s="121" t="s">
        <v>5157</v>
      </c>
      <c r="C1182" s="122">
        <v>4649</v>
      </c>
      <c r="D1182" s="105"/>
      <c r="E1182" s="103"/>
      <c r="F1182" s="123" t="s">
        <v>275</v>
      </c>
      <c r="G1182" s="124">
        <v>3010104000000</v>
      </c>
      <c r="H1182" s="125"/>
      <c r="I1182" s="123" t="s">
        <v>5162</v>
      </c>
      <c r="K1182" s="30">
        <v>79436.259999999995</v>
      </c>
      <c r="L1182" s="121" t="s">
        <v>22</v>
      </c>
      <c r="N1182" s="30">
        <v>0</v>
      </c>
      <c r="P1182" s="30">
        <v>37767.410000000003</v>
      </c>
      <c r="Q1182" s="30">
        <v>117203.67</v>
      </c>
      <c r="R1182" s="121" t="s">
        <v>22</v>
      </c>
      <c r="U1182" s="48">
        <f t="shared" si="18"/>
        <v>117203.67</v>
      </c>
    </row>
    <row r="1183" spans="2:21">
      <c r="B1183" s="121" t="s">
        <v>5157</v>
      </c>
      <c r="C1183" s="122">
        <v>4649</v>
      </c>
      <c r="D1183" s="105"/>
      <c r="E1183" s="103"/>
      <c r="F1183" s="123" t="s">
        <v>275</v>
      </c>
      <c r="G1183" s="124">
        <v>3020100000000</v>
      </c>
      <c r="H1183" s="125"/>
      <c r="I1183" s="123" t="s">
        <v>5151</v>
      </c>
      <c r="K1183" s="30">
        <v>-1106641.72</v>
      </c>
      <c r="L1183" s="121" t="s">
        <v>143</v>
      </c>
      <c r="N1183" s="30">
        <v>494274.92</v>
      </c>
      <c r="P1183" s="30">
        <v>0</v>
      </c>
      <c r="Q1183" s="30">
        <v>-1600916.64</v>
      </c>
      <c r="R1183" s="121" t="s">
        <v>143</v>
      </c>
      <c r="U1183" s="48">
        <f t="shared" si="18"/>
        <v>1600916.64</v>
      </c>
    </row>
    <row r="1184" spans="2:21">
      <c r="B1184" s="121" t="s">
        <v>5157</v>
      </c>
      <c r="C1184" s="122">
        <v>4649</v>
      </c>
      <c r="D1184" s="105"/>
      <c r="E1184" s="103"/>
      <c r="F1184" s="123" t="s">
        <v>275</v>
      </c>
      <c r="G1184" s="124">
        <v>3020200000000</v>
      </c>
      <c r="H1184" s="125"/>
      <c r="I1184" s="123" t="s">
        <v>5152</v>
      </c>
      <c r="K1184" s="30">
        <v>-9809.23</v>
      </c>
      <c r="L1184" s="121" t="s">
        <v>143</v>
      </c>
      <c r="N1184" s="30">
        <v>85068.25</v>
      </c>
      <c r="P1184" s="30">
        <v>0</v>
      </c>
      <c r="Q1184" s="30">
        <v>-94877.48</v>
      </c>
      <c r="R1184" s="121" t="s">
        <v>143</v>
      </c>
      <c r="U1184" s="48">
        <f t="shared" si="18"/>
        <v>94877.48</v>
      </c>
    </row>
    <row r="1185" spans="2:21">
      <c r="B1185" s="121" t="s">
        <v>5157</v>
      </c>
      <c r="C1185" s="122">
        <v>3321</v>
      </c>
      <c r="D1185" s="105"/>
      <c r="E1185" s="103"/>
      <c r="F1185" s="123" t="s">
        <v>276</v>
      </c>
      <c r="G1185" s="124">
        <v>3010101000000</v>
      </c>
      <c r="H1185" s="125"/>
      <c r="I1185" s="123" t="s">
        <v>5160</v>
      </c>
      <c r="K1185" s="30">
        <v>1713467.23</v>
      </c>
      <c r="L1185" s="121" t="s">
        <v>22</v>
      </c>
      <c r="N1185" s="30">
        <v>3922.82</v>
      </c>
      <c r="P1185" s="30">
        <v>869472.31</v>
      </c>
      <c r="Q1185" s="30">
        <v>2579016.7200000002</v>
      </c>
      <c r="R1185" s="121" t="s">
        <v>22</v>
      </c>
      <c r="U1185" s="48">
        <f t="shared" si="18"/>
        <v>2579016.7200000002</v>
      </c>
    </row>
    <row r="1186" spans="2:21">
      <c r="B1186" s="121" t="s">
        <v>5157</v>
      </c>
      <c r="C1186" s="122">
        <v>3321</v>
      </c>
      <c r="D1186" s="105"/>
      <c r="E1186" s="103"/>
      <c r="F1186" s="123" t="s">
        <v>276</v>
      </c>
      <c r="G1186" s="124">
        <v>3010103000000</v>
      </c>
      <c r="H1186" s="125"/>
      <c r="I1186" s="123" t="s">
        <v>5161</v>
      </c>
      <c r="K1186" s="30">
        <v>592813.47</v>
      </c>
      <c r="L1186" s="121" t="s">
        <v>22</v>
      </c>
      <c r="N1186" s="30">
        <v>0</v>
      </c>
      <c r="P1186" s="30">
        <v>275058.43</v>
      </c>
      <c r="Q1186" s="30">
        <v>867871.9</v>
      </c>
      <c r="R1186" s="121" t="s">
        <v>22</v>
      </c>
      <c r="U1186" s="48">
        <f t="shared" si="18"/>
        <v>867871.9</v>
      </c>
    </row>
    <row r="1187" spans="2:21">
      <c r="B1187" s="121" t="s">
        <v>5157</v>
      </c>
      <c r="C1187" s="122">
        <v>3321</v>
      </c>
      <c r="D1187" s="105"/>
      <c r="E1187" s="103"/>
      <c r="F1187" s="123" t="s">
        <v>276</v>
      </c>
      <c r="G1187" s="124">
        <v>3010104000000</v>
      </c>
      <c r="H1187" s="125"/>
      <c r="I1187" s="123" t="s">
        <v>5162</v>
      </c>
      <c r="K1187" s="30">
        <v>56632.43</v>
      </c>
      <c r="L1187" s="121" t="s">
        <v>22</v>
      </c>
      <c r="N1187" s="30">
        <v>0</v>
      </c>
      <c r="P1187" s="30">
        <v>18863.02</v>
      </c>
      <c r="Q1187" s="30">
        <v>75495.45</v>
      </c>
      <c r="R1187" s="121" t="s">
        <v>22</v>
      </c>
      <c r="U1187" s="48">
        <f t="shared" si="18"/>
        <v>75495.45</v>
      </c>
    </row>
    <row r="1188" spans="2:21">
      <c r="B1188" s="121" t="s">
        <v>5157</v>
      </c>
      <c r="C1188" s="122">
        <v>3321</v>
      </c>
      <c r="D1188" s="105"/>
      <c r="E1188" s="103"/>
      <c r="F1188" s="123" t="s">
        <v>276</v>
      </c>
      <c r="G1188" s="124">
        <v>3010105000000</v>
      </c>
      <c r="H1188" s="125"/>
      <c r="I1188" s="123" t="s">
        <v>5163</v>
      </c>
      <c r="K1188" s="30">
        <v>578.36</v>
      </c>
      <c r="L1188" s="121" t="s">
        <v>22</v>
      </c>
      <c r="N1188" s="30">
        <v>0</v>
      </c>
      <c r="P1188" s="30">
        <v>189.31</v>
      </c>
      <c r="Q1188" s="30">
        <v>767.67</v>
      </c>
      <c r="R1188" s="121" t="s">
        <v>22</v>
      </c>
      <c r="U1188" s="48">
        <f t="shared" si="18"/>
        <v>767.67</v>
      </c>
    </row>
    <row r="1189" spans="2:21">
      <c r="B1189" s="121" t="s">
        <v>5157</v>
      </c>
      <c r="C1189" s="122">
        <v>3321</v>
      </c>
      <c r="D1189" s="105"/>
      <c r="E1189" s="103"/>
      <c r="F1189" s="123" t="s">
        <v>276</v>
      </c>
      <c r="G1189" s="124">
        <v>3020100000000</v>
      </c>
      <c r="H1189" s="125"/>
      <c r="I1189" s="123" t="s">
        <v>5151</v>
      </c>
      <c r="K1189" s="30">
        <v>-1336828.6499999999</v>
      </c>
      <c r="L1189" s="121" t="s">
        <v>143</v>
      </c>
      <c r="N1189" s="30">
        <v>549301.93000000005</v>
      </c>
      <c r="P1189" s="30">
        <v>0</v>
      </c>
      <c r="Q1189" s="30">
        <v>-1886130.58</v>
      </c>
      <c r="R1189" s="121" t="s">
        <v>143</v>
      </c>
      <c r="U1189" s="48">
        <f t="shared" si="18"/>
        <v>1886130.58</v>
      </c>
    </row>
    <row r="1190" spans="2:21">
      <c r="B1190" s="121" t="s">
        <v>5157</v>
      </c>
      <c r="C1190" s="122">
        <v>3321</v>
      </c>
      <c r="D1190" s="105"/>
      <c r="E1190" s="103"/>
      <c r="F1190" s="123" t="s">
        <v>276</v>
      </c>
      <c r="G1190" s="124">
        <v>3020200000000</v>
      </c>
      <c r="H1190" s="125"/>
      <c r="I1190" s="123" t="s">
        <v>5152</v>
      </c>
      <c r="K1190" s="30">
        <v>0</v>
      </c>
      <c r="L1190" s="121" t="s">
        <v>143</v>
      </c>
      <c r="N1190" s="30">
        <v>0</v>
      </c>
      <c r="P1190" s="30">
        <v>0</v>
      </c>
      <c r="Q1190" s="30">
        <v>0</v>
      </c>
      <c r="R1190" s="121" t="s">
        <v>143</v>
      </c>
      <c r="U1190" s="48">
        <f t="shared" si="18"/>
        <v>0</v>
      </c>
    </row>
    <row r="1191" spans="2:21">
      <c r="B1191" s="121" t="s">
        <v>5157</v>
      </c>
      <c r="C1191" s="122">
        <v>2066</v>
      </c>
      <c r="D1191" s="105"/>
      <c r="E1191" s="103"/>
      <c r="F1191" s="123" t="s">
        <v>278</v>
      </c>
      <c r="G1191" s="124">
        <v>3010101000000</v>
      </c>
      <c r="H1191" s="125"/>
      <c r="I1191" s="123" t="s">
        <v>5160</v>
      </c>
      <c r="K1191" s="30">
        <v>5235220.4400000004</v>
      </c>
      <c r="L1191" s="121" t="s">
        <v>22</v>
      </c>
      <c r="N1191" s="30">
        <v>0</v>
      </c>
      <c r="P1191" s="30">
        <v>2506543.6800000002</v>
      </c>
      <c r="Q1191" s="30">
        <v>7741764.1200000001</v>
      </c>
      <c r="R1191" s="121" t="s">
        <v>22</v>
      </c>
      <c r="U1191" s="48">
        <f t="shared" si="18"/>
        <v>7741764.1200000001</v>
      </c>
    </row>
    <row r="1192" spans="2:21">
      <c r="B1192" s="121" t="s">
        <v>5157</v>
      </c>
      <c r="C1192" s="122">
        <v>2066</v>
      </c>
      <c r="D1192" s="105"/>
      <c r="E1192" s="103"/>
      <c r="F1192" s="123" t="s">
        <v>278</v>
      </c>
      <c r="G1192" s="124">
        <v>3010103000000</v>
      </c>
      <c r="H1192" s="125"/>
      <c r="I1192" s="123" t="s">
        <v>5161</v>
      </c>
      <c r="K1192" s="30">
        <v>6328294.6100000003</v>
      </c>
      <c r="L1192" s="121" t="s">
        <v>22</v>
      </c>
      <c r="N1192" s="30">
        <v>0</v>
      </c>
      <c r="P1192" s="30">
        <v>2941288.2</v>
      </c>
      <c r="Q1192" s="30">
        <v>9269582.8100000005</v>
      </c>
      <c r="R1192" s="121" t="s">
        <v>22</v>
      </c>
      <c r="U1192" s="48">
        <f t="shared" si="18"/>
        <v>9269582.8100000005</v>
      </c>
    </row>
    <row r="1193" spans="2:21">
      <c r="B1193" s="121" t="s">
        <v>5157</v>
      </c>
      <c r="C1193" s="122">
        <v>2066</v>
      </c>
      <c r="D1193" s="105"/>
      <c r="E1193" s="103"/>
      <c r="F1193" s="123" t="s">
        <v>278</v>
      </c>
      <c r="G1193" s="124">
        <v>3010104000000</v>
      </c>
      <c r="H1193" s="125"/>
      <c r="I1193" s="123" t="s">
        <v>5162</v>
      </c>
      <c r="K1193" s="30">
        <v>188707.85</v>
      </c>
      <c r="L1193" s="121" t="s">
        <v>22</v>
      </c>
      <c r="N1193" s="30">
        <v>0</v>
      </c>
      <c r="P1193" s="30">
        <v>92994.71</v>
      </c>
      <c r="Q1193" s="30">
        <v>281702.56</v>
      </c>
      <c r="R1193" s="121" t="s">
        <v>22</v>
      </c>
      <c r="U1193" s="48">
        <f t="shared" si="18"/>
        <v>281702.56</v>
      </c>
    </row>
    <row r="1194" spans="2:21">
      <c r="B1194" s="121" t="s">
        <v>5157</v>
      </c>
      <c r="C1194" s="122">
        <v>2066</v>
      </c>
      <c r="D1194" s="105"/>
      <c r="E1194" s="103"/>
      <c r="F1194" s="123" t="s">
        <v>278</v>
      </c>
      <c r="G1194" s="124">
        <v>3010105000000</v>
      </c>
      <c r="H1194" s="125"/>
      <c r="I1194" s="123" t="s">
        <v>5163</v>
      </c>
      <c r="K1194" s="30">
        <v>38005.56</v>
      </c>
      <c r="L1194" s="121" t="s">
        <v>22</v>
      </c>
      <c r="N1194" s="30">
        <v>16.53</v>
      </c>
      <c r="P1194" s="30">
        <v>25765.45</v>
      </c>
      <c r="Q1194" s="30">
        <v>63754.48</v>
      </c>
      <c r="R1194" s="121" t="s">
        <v>22</v>
      </c>
      <c r="U1194" s="48">
        <f t="shared" si="18"/>
        <v>63754.48</v>
      </c>
    </row>
    <row r="1195" spans="2:21">
      <c r="B1195" s="121" t="s">
        <v>5157</v>
      </c>
      <c r="C1195" s="122">
        <v>2066</v>
      </c>
      <c r="D1195" s="105"/>
      <c r="E1195" s="103"/>
      <c r="F1195" s="123" t="s">
        <v>278</v>
      </c>
      <c r="G1195" s="124">
        <v>3020100000000</v>
      </c>
      <c r="H1195" s="125"/>
      <c r="I1195" s="123" t="s">
        <v>5151</v>
      </c>
      <c r="K1195" s="30">
        <v>-7028348.2800000003</v>
      </c>
      <c r="L1195" s="121" t="s">
        <v>143</v>
      </c>
      <c r="N1195" s="30">
        <v>3122245.06</v>
      </c>
      <c r="P1195" s="30">
        <v>0</v>
      </c>
      <c r="Q1195" s="30">
        <v>-10150593.34</v>
      </c>
      <c r="R1195" s="121" t="s">
        <v>143</v>
      </c>
      <c r="U1195" s="48">
        <f t="shared" si="18"/>
        <v>10150593.34</v>
      </c>
    </row>
    <row r="1196" spans="2:21">
      <c r="B1196" s="121" t="s">
        <v>5157</v>
      </c>
      <c r="C1196" s="122">
        <v>2066</v>
      </c>
      <c r="D1196" s="105"/>
      <c r="E1196" s="103"/>
      <c r="F1196" s="123" t="s">
        <v>278</v>
      </c>
      <c r="G1196" s="124">
        <v>3020200000000</v>
      </c>
      <c r="H1196" s="125"/>
      <c r="I1196" s="123" t="s">
        <v>5152</v>
      </c>
      <c r="K1196" s="30">
        <v>-202600.07</v>
      </c>
      <c r="L1196" s="121" t="s">
        <v>143</v>
      </c>
      <c r="N1196" s="30">
        <v>98789.51</v>
      </c>
      <c r="P1196" s="30">
        <v>0</v>
      </c>
      <c r="Q1196" s="30">
        <v>-301389.58</v>
      </c>
      <c r="R1196" s="121" t="s">
        <v>143</v>
      </c>
      <c r="U1196" s="48">
        <f t="shared" si="18"/>
        <v>301389.58</v>
      </c>
    </row>
    <row r="1197" spans="2:21">
      <c r="B1197" s="121" t="s">
        <v>5157</v>
      </c>
      <c r="C1197" s="122">
        <v>758</v>
      </c>
      <c r="D1197" s="105"/>
      <c r="E1197" s="103"/>
      <c r="F1197" s="123" t="s">
        <v>279</v>
      </c>
      <c r="G1197" s="124">
        <v>3010101000000</v>
      </c>
      <c r="H1197" s="125"/>
      <c r="I1197" s="123" t="s">
        <v>5160</v>
      </c>
      <c r="K1197" s="30">
        <v>4142185.08</v>
      </c>
      <c r="L1197" s="121" t="s">
        <v>22</v>
      </c>
      <c r="N1197" s="30">
        <v>4695.28</v>
      </c>
      <c r="P1197" s="30">
        <v>7532047.79</v>
      </c>
      <c r="Q1197" s="30">
        <v>11669537.59</v>
      </c>
      <c r="R1197" s="121" t="s">
        <v>22</v>
      </c>
      <c r="U1197" s="48">
        <f t="shared" si="18"/>
        <v>11669537.59</v>
      </c>
    </row>
    <row r="1198" spans="2:21">
      <c r="B1198" s="121" t="s">
        <v>5157</v>
      </c>
      <c r="C1198" s="122">
        <v>758</v>
      </c>
      <c r="D1198" s="105"/>
      <c r="E1198" s="103"/>
      <c r="F1198" s="123" t="s">
        <v>279</v>
      </c>
      <c r="G1198" s="124">
        <v>3010103000000</v>
      </c>
      <c r="H1198" s="125"/>
      <c r="I1198" s="123" t="s">
        <v>5161</v>
      </c>
      <c r="K1198" s="30">
        <v>3709928.39</v>
      </c>
      <c r="L1198" s="121" t="s">
        <v>22</v>
      </c>
      <c r="N1198" s="30">
        <v>4548.7299999999996</v>
      </c>
      <c r="P1198" s="30">
        <v>7459876.4199999999</v>
      </c>
      <c r="Q1198" s="30">
        <v>11165256.08</v>
      </c>
      <c r="R1198" s="121" t="s">
        <v>22</v>
      </c>
      <c r="U1198" s="48">
        <f t="shared" si="18"/>
        <v>11165256.08</v>
      </c>
    </row>
    <row r="1199" spans="2:21">
      <c r="B1199" s="121" t="s">
        <v>5157</v>
      </c>
      <c r="C1199" s="122">
        <v>758</v>
      </c>
      <c r="D1199" s="105"/>
      <c r="E1199" s="103"/>
      <c r="F1199" s="123" t="s">
        <v>279</v>
      </c>
      <c r="G1199" s="124">
        <v>3010104000000</v>
      </c>
      <c r="H1199" s="125"/>
      <c r="I1199" s="123" t="s">
        <v>5162</v>
      </c>
      <c r="K1199" s="30">
        <v>583319</v>
      </c>
      <c r="L1199" s="121" t="s">
        <v>22</v>
      </c>
      <c r="N1199" s="30">
        <v>0</v>
      </c>
      <c r="P1199" s="30">
        <v>271722.90999999997</v>
      </c>
      <c r="Q1199" s="30">
        <v>855041.91</v>
      </c>
      <c r="R1199" s="121" t="s">
        <v>22</v>
      </c>
      <c r="U1199" s="48">
        <f t="shared" si="18"/>
        <v>855041.91</v>
      </c>
    </row>
    <row r="1200" spans="2:21">
      <c r="B1200" s="121" t="s">
        <v>5157</v>
      </c>
      <c r="C1200" s="122">
        <v>758</v>
      </c>
      <c r="D1200" s="105"/>
      <c r="E1200" s="103"/>
      <c r="F1200" s="123" t="s">
        <v>279</v>
      </c>
      <c r="G1200" s="124">
        <v>3020100000000</v>
      </c>
      <c r="H1200" s="125"/>
      <c r="I1200" s="123" t="s">
        <v>5151</v>
      </c>
      <c r="K1200" s="30">
        <v>-33298759.120000001</v>
      </c>
      <c r="L1200" s="121" t="s">
        <v>143</v>
      </c>
      <c r="N1200" s="30">
        <v>14894245.060000001</v>
      </c>
      <c r="P1200" s="30">
        <v>190968.86</v>
      </c>
      <c r="Q1200" s="30">
        <v>-48002035.32</v>
      </c>
      <c r="R1200" s="121" t="s">
        <v>143</v>
      </c>
      <c r="U1200" s="48">
        <f t="shared" si="18"/>
        <v>48002035.32</v>
      </c>
    </row>
    <row r="1201" spans="2:21">
      <c r="B1201" s="121" t="s">
        <v>5157</v>
      </c>
      <c r="C1201" s="122">
        <v>758</v>
      </c>
      <c r="D1201" s="105"/>
      <c r="E1201" s="103"/>
      <c r="F1201" s="123" t="s">
        <v>279</v>
      </c>
      <c r="G1201" s="124">
        <v>3020200000000</v>
      </c>
      <c r="H1201" s="125"/>
      <c r="I1201" s="123" t="s">
        <v>5152</v>
      </c>
      <c r="K1201" s="30">
        <v>-414308.08</v>
      </c>
      <c r="L1201" s="121" t="s">
        <v>143</v>
      </c>
      <c r="N1201" s="30">
        <v>335291.90000000002</v>
      </c>
      <c r="P1201" s="30">
        <v>0</v>
      </c>
      <c r="Q1201" s="30">
        <v>-749599.98</v>
      </c>
      <c r="R1201" s="121" t="s">
        <v>143</v>
      </c>
      <c r="U1201" s="48">
        <f t="shared" si="18"/>
        <v>749599.98</v>
      </c>
    </row>
    <row r="1202" spans="2:21">
      <c r="B1202" s="121" t="s">
        <v>5157</v>
      </c>
      <c r="C1202" s="122">
        <v>3006</v>
      </c>
      <c r="D1202" s="105"/>
      <c r="E1202" s="103"/>
      <c r="F1202" s="123" t="s">
        <v>280</v>
      </c>
      <c r="G1202" s="124">
        <v>3010101000000</v>
      </c>
      <c r="H1202" s="125"/>
      <c r="I1202" s="123" t="s">
        <v>5160</v>
      </c>
      <c r="K1202" s="30">
        <v>133091.01999999999</v>
      </c>
      <c r="L1202" s="121" t="s">
        <v>22</v>
      </c>
      <c r="N1202" s="30">
        <v>0</v>
      </c>
      <c r="P1202" s="30">
        <v>66012.72</v>
      </c>
      <c r="Q1202" s="30">
        <v>199103.74</v>
      </c>
      <c r="R1202" s="121" t="s">
        <v>22</v>
      </c>
      <c r="U1202" s="48">
        <f t="shared" si="18"/>
        <v>199103.74</v>
      </c>
    </row>
    <row r="1203" spans="2:21">
      <c r="B1203" s="121" t="s">
        <v>5157</v>
      </c>
      <c r="C1203" s="122">
        <v>3006</v>
      </c>
      <c r="D1203" s="105"/>
      <c r="E1203" s="103"/>
      <c r="F1203" s="123" t="s">
        <v>280</v>
      </c>
      <c r="G1203" s="124">
        <v>3010103000000</v>
      </c>
      <c r="H1203" s="125"/>
      <c r="I1203" s="123" t="s">
        <v>5161</v>
      </c>
      <c r="K1203" s="30">
        <v>19091.02</v>
      </c>
      <c r="L1203" s="121" t="s">
        <v>22</v>
      </c>
      <c r="N1203" s="30">
        <v>0</v>
      </c>
      <c r="P1203" s="30">
        <v>9012.7199999999993</v>
      </c>
      <c r="Q1203" s="30">
        <v>28103.74</v>
      </c>
      <c r="R1203" s="121" t="s">
        <v>22</v>
      </c>
      <c r="U1203" s="48">
        <f t="shared" si="18"/>
        <v>28103.74</v>
      </c>
    </row>
    <row r="1204" spans="2:21">
      <c r="B1204" s="121" t="s">
        <v>5157</v>
      </c>
      <c r="C1204" s="122">
        <v>3006</v>
      </c>
      <c r="D1204" s="105"/>
      <c r="E1204" s="103"/>
      <c r="F1204" s="123" t="s">
        <v>280</v>
      </c>
      <c r="G1204" s="124">
        <v>3020100000000</v>
      </c>
      <c r="H1204" s="125"/>
      <c r="I1204" s="123" t="s">
        <v>5151</v>
      </c>
      <c r="K1204" s="30">
        <v>-247505.4</v>
      </c>
      <c r="L1204" s="121" t="s">
        <v>143</v>
      </c>
      <c r="N1204" s="30">
        <v>123752.7</v>
      </c>
      <c r="P1204" s="30">
        <v>0</v>
      </c>
      <c r="Q1204" s="30">
        <v>-371258.1</v>
      </c>
      <c r="R1204" s="121" t="s">
        <v>143</v>
      </c>
      <c r="U1204" s="48">
        <f t="shared" si="18"/>
        <v>371258.1</v>
      </c>
    </row>
    <row r="1205" spans="2:21">
      <c r="B1205" s="121" t="s">
        <v>5157</v>
      </c>
      <c r="C1205" s="122">
        <v>2071</v>
      </c>
      <c r="D1205" s="105"/>
      <c r="E1205" s="103"/>
      <c r="F1205" s="123" t="s">
        <v>281</v>
      </c>
      <c r="G1205" s="124">
        <v>3010101000000</v>
      </c>
      <c r="H1205" s="125"/>
      <c r="I1205" s="123" t="s">
        <v>5160</v>
      </c>
      <c r="K1205" s="30">
        <v>997445.45</v>
      </c>
      <c r="L1205" s="121" t="s">
        <v>22</v>
      </c>
      <c r="N1205" s="30">
        <v>197127.96</v>
      </c>
      <c r="P1205" s="30">
        <v>645878.32999999996</v>
      </c>
      <c r="Q1205" s="30">
        <v>1446195.82</v>
      </c>
      <c r="R1205" s="121" t="s">
        <v>22</v>
      </c>
      <c r="U1205" s="48">
        <f t="shared" si="18"/>
        <v>1446195.82</v>
      </c>
    </row>
    <row r="1206" spans="2:21">
      <c r="B1206" s="121" t="s">
        <v>5157</v>
      </c>
      <c r="C1206" s="122">
        <v>2071</v>
      </c>
      <c r="D1206" s="105"/>
      <c r="E1206" s="103"/>
      <c r="F1206" s="123" t="s">
        <v>281</v>
      </c>
      <c r="G1206" s="124">
        <v>3010103000000</v>
      </c>
      <c r="H1206" s="125"/>
      <c r="I1206" s="123" t="s">
        <v>5161</v>
      </c>
      <c r="K1206" s="30">
        <v>1063019.03</v>
      </c>
      <c r="L1206" s="121" t="s">
        <v>22</v>
      </c>
      <c r="N1206" s="30">
        <v>0</v>
      </c>
      <c r="P1206" s="30">
        <v>298384.32</v>
      </c>
      <c r="Q1206" s="30">
        <v>1361403.35</v>
      </c>
      <c r="R1206" s="121" t="s">
        <v>22</v>
      </c>
      <c r="U1206" s="48">
        <f t="shared" si="18"/>
        <v>1361403.35</v>
      </c>
    </row>
    <row r="1207" spans="2:21">
      <c r="B1207" s="121" t="s">
        <v>5157</v>
      </c>
      <c r="C1207" s="122">
        <v>2071</v>
      </c>
      <c r="D1207" s="105"/>
      <c r="E1207" s="103"/>
      <c r="F1207" s="123" t="s">
        <v>281</v>
      </c>
      <c r="G1207" s="124">
        <v>3010104000000</v>
      </c>
      <c r="H1207" s="125"/>
      <c r="I1207" s="123" t="s">
        <v>5162</v>
      </c>
      <c r="K1207" s="30">
        <v>59043.93</v>
      </c>
      <c r="L1207" s="121" t="s">
        <v>22</v>
      </c>
      <c r="N1207" s="30">
        <v>17.71</v>
      </c>
      <c r="P1207" s="30">
        <v>26209.4</v>
      </c>
      <c r="Q1207" s="30">
        <v>85235.62</v>
      </c>
      <c r="R1207" s="121" t="s">
        <v>22</v>
      </c>
      <c r="U1207" s="48">
        <f t="shared" si="18"/>
        <v>85235.62</v>
      </c>
    </row>
    <row r="1208" spans="2:21">
      <c r="B1208" s="121" t="s">
        <v>5157</v>
      </c>
      <c r="C1208" s="122">
        <v>2071</v>
      </c>
      <c r="D1208" s="105"/>
      <c r="E1208" s="103"/>
      <c r="F1208" s="123" t="s">
        <v>281</v>
      </c>
      <c r="G1208" s="124">
        <v>3020100000000</v>
      </c>
      <c r="H1208" s="125"/>
      <c r="I1208" s="123" t="s">
        <v>5151</v>
      </c>
      <c r="K1208" s="30">
        <v>-2454929.5299999998</v>
      </c>
      <c r="L1208" s="121" t="s">
        <v>143</v>
      </c>
      <c r="N1208" s="30">
        <v>1051721.4099999999</v>
      </c>
      <c r="P1208" s="30">
        <v>0</v>
      </c>
      <c r="Q1208" s="30">
        <v>-3506650.94</v>
      </c>
      <c r="R1208" s="121" t="s">
        <v>143</v>
      </c>
      <c r="U1208" s="48">
        <f t="shared" si="18"/>
        <v>3506650.94</v>
      </c>
    </row>
    <row r="1209" spans="2:21">
      <c r="B1209" s="121" t="s">
        <v>5157</v>
      </c>
      <c r="C1209" s="122">
        <v>2083</v>
      </c>
      <c r="D1209" s="105"/>
      <c r="E1209" s="103"/>
      <c r="F1209" s="123" t="s">
        <v>282</v>
      </c>
      <c r="G1209" s="124">
        <v>3010101000000</v>
      </c>
      <c r="H1209" s="125"/>
      <c r="I1209" s="123" t="s">
        <v>5160</v>
      </c>
      <c r="K1209" s="30">
        <v>55049843.329999998</v>
      </c>
      <c r="L1209" s="121" t="s">
        <v>22</v>
      </c>
      <c r="N1209" s="30">
        <v>655066.18000000005</v>
      </c>
      <c r="P1209" s="30">
        <v>25614879.550000001</v>
      </c>
      <c r="Q1209" s="30">
        <v>80009656.700000003</v>
      </c>
      <c r="R1209" s="121" t="s">
        <v>22</v>
      </c>
      <c r="U1209" s="48">
        <f t="shared" si="18"/>
        <v>80009656.700000003</v>
      </c>
    </row>
    <row r="1210" spans="2:21">
      <c r="B1210" s="121" t="s">
        <v>5157</v>
      </c>
      <c r="C1210" s="122">
        <v>2083</v>
      </c>
      <c r="D1210" s="105"/>
      <c r="E1210" s="103"/>
      <c r="F1210" s="123" t="s">
        <v>282</v>
      </c>
      <c r="G1210" s="124">
        <v>3010103000000</v>
      </c>
      <c r="H1210" s="125"/>
      <c r="I1210" s="123" t="s">
        <v>5161</v>
      </c>
      <c r="K1210" s="30">
        <v>56768749.159999996</v>
      </c>
      <c r="L1210" s="121" t="s">
        <v>22</v>
      </c>
      <c r="N1210" s="30">
        <v>427358.07</v>
      </c>
      <c r="P1210" s="30">
        <v>34910208.909999996</v>
      </c>
      <c r="Q1210" s="30">
        <v>91251600</v>
      </c>
      <c r="R1210" s="121" t="s">
        <v>22</v>
      </c>
      <c r="U1210" s="48">
        <f t="shared" si="18"/>
        <v>91251600</v>
      </c>
    </row>
    <row r="1211" spans="2:21">
      <c r="B1211" s="121" t="s">
        <v>5157</v>
      </c>
      <c r="C1211" s="122">
        <v>2083</v>
      </c>
      <c r="D1211" s="105"/>
      <c r="E1211" s="103"/>
      <c r="F1211" s="123" t="s">
        <v>282</v>
      </c>
      <c r="G1211" s="124">
        <v>3010104000000</v>
      </c>
      <c r="H1211" s="125"/>
      <c r="I1211" s="123" t="s">
        <v>5162</v>
      </c>
      <c r="K1211" s="30">
        <v>2278314.4700000002</v>
      </c>
      <c r="L1211" s="121" t="s">
        <v>22</v>
      </c>
      <c r="N1211" s="30">
        <v>123500</v>
      </c>
      <c r="P1211" s="30">
        <v>2236592.17</v>
      </c>
      <c r="Q1211" s="30">
        <v>4391406.6399999997</v>
      </c>
      <c r="R1211" s="121" t="s">
        <v>22</v>
      </c>
      <c r="U1211" s="48">
        <f t="shared" si="18"/>
        <v>4391406.6399999997</v>
      </c>
    </row>
    <row r="1212" spans="2:21">
      <c r="B1212" s="121" t="s">
        <v>5157</v>
      </c>
      <c r="C1212" s="122">
        <v>2083</v>
      </c>
      <c r="D1212" s="105"/>
      <c r="E1212" s="103"/>
      <c r="F1212" s="123" t="s">
        <v>282</v>
      </c>
      <c r="G1212" s="124">
        <v>3020100000000</v>
      </c>
      <c r="H1212" s="125"/>
      <c r="I1212" s="123" t="s">
        <v>5151</v>
      </c>
      <c r="K1212" s="30">
        <v>-264708967.02000001</v>
      </c>
      <c r="L1212" s="121" t="s">
        <v>143</v>
      </c>
      <c r="N1212" s="30">
        <v>144900246.16999999</v>
      </c>
      <c r="P1212" s="30">
        <v>478602.1</v>
      </c>
      <c r="Q1212" s="30">
        <v>-409130611.08999997</v>
      </c>
      <c r="R1212" s="121" t="s">
        <v>143</v>
      </c>
      <c r="U1212" s="48">
        <f t="shared" si="18"/>
        <v>409130611.08999997</v>
      </c>
    </row>
    <row r="1213" spans="2:21">
      <c r="B1213" s="121" t="s">
        <v>5157</v>
      </c>
      <c r="C1213" s="122">
        <v>3527</v>
      </c>
      <c r="D1213" s="105"/>
      <c r="E1213" s="103"/>
      <c r="F1213" s="123" t="s">
        <v>283</v>
      </c>
      <c r="G1213" s="124">
        <v>3010101000000</v>
      </c>
      <c r="H1213" s="125"/>
      <c r="I1213" s="123" t="s">
        <v>5160</v>
      </c>
      <c r="K1213" s="30">
        <v>1779884.58</v>
      </c>
      <c r="L1213" s="121" t="s">
        <v>22</v>
      </c>
      <c r="N1213" s="30">
        <v>861.67</v>
      </c>
      <c r="P1213" s="30">
        <v>870616.93</v>
      </c>
      <c r="Q1213" s="30">
        <v>2649639.84</v>
      </c>
      <c r="R1213" s="121" t="s">
        <v>22</v>
      </c>
      <c r="U1213" s="48">
        <f t="shared" si="18"/>
        <v>2649639.84</v>
      </c>
    </row>
    <row r="1214" spans="2:21">
      <c r="B1214" s="121" t="s">
        <v>5157</v>
      </c>
      <c r="C1214" s="122">
        <v>3527</v>
      </c>
      <c r="D1214" s="105"/>
      <c r="E1214" s="103"/>
      <c r="F1214" s="123" t="s">
        <v>283</v>
      </c>
      <c r="G1214" s="124">
        <v>3010103000000</v>
      </c>
      <c r="H1214" s="125"/>
      <c r="I1214" s="123" t="s">
        <v>5161</v>
      </c>
      <c r="K1214" s="30">
        <v>3428182.96</v>
      </c>
      <c r="L1214" s="121" t="s">
        <v>22</v>
      </c>
      <c r="N1214" s="30">
        <v>1467.95</v>
      </c>
      <c r="P1214" s="30">
        <v>1730259.01</v>
      </c>
      <c r="Q1214" s="30">
        <v>5156974.0199999996</v>
      </c>
      <c r="R1214" s="121" t="s">
        <v>22</v>
      </c>
      <c r="U1214" s="48">
        <f t="shared" si="18"/>
        <v>5156974.0199999996</v>
      </c>
    </row>
    <row r="1215" spans="2:21">
      <c r="B1215" s="121" t="s">
        <v>5157</v>
      </c>
      <c r="C1215" s="122">
        <v>3527</v>
      </c>
      <c r="D1215" s="105"/>
      <c r="E1215" s="103"/>
      <c r="F1215" s="123" t="s">
        <v>283</v>
      </c>
      <c r="G1215" s="124">
        <v>3010104000000</v>
      </c>
      <c r="H1215" s="125"/>
      <c r="I1215" s="123" t="s">
        <v>5162</v>
      </c>
      <c r="K1215" s="30">
        <v>484906.91</v>
      </c>
      <c r="L1215" s="121" t="s">
        <v>22</v>
      </c>
      <c r="N1215" s="30">
        <v>0</v>
      </c>
      <c r="P1215" s="30">
        <v>245008.91</v>
      </c>
      <c r="Q1215" s="30">
        <v>729915.82</v>
      </c>
      <c r="R1215" s="121" t="s">
        <v>22</v>
      </c>
      <c r="U1215" s="48">
        <f t="shared" si="18"/>
        <v>729915.82</v>
      </c>
    </row>
    <row r="1216" spans="2:21">
      <c r="B1216" s="121" t="s">
        <v>5157</v>
      </c>
      <c r="C1216" s="122">
        <v>3527</v>
      </c>
      <c r="D1216" s="105"/>
      <c r="E1216" s="103"/>
      <c r="F1216" s="123" t="s">
        <v>283</v>
      </c>
      <c r="G1216" s="124">
        <v>3020100000000</v>
      </c>
      <c r="H1216" s="125"/>
      <c r="I1216" s="123" t="s">
        <v>5151</v>
      </c>
      <c r="K1216" s="30">
        <v>-7684258.6100000003</v>
      </c>
      <c r="L1216" s="121" t="s">
        <v>143</v>
      </c>
      <c r="N1216" s="30">
        <v>3712444.92</v>
      </c>
      <c r="P1216" s="30">
        <v>6050.35</v>
      </c>
      <c r="Q1216" s="30">
        <v>-11390653.18</v>
      </c>
      <c r="R1216" s="121" t="s">
        <v>143</v>
      </c>
      <c r="U1216" s="48">
        <f t="shared" si="18"/>
        <v>11390653.18</v>
      </c>
    </row>
    <row r="1217" spans="2:21">
      <c r="B1217" s="121" t="s">
        <v>5157</v>
      </c>
      <c r="C1217" s="122">
        <v>3527</v>
      </c>
      <c r="D1217" s="105"/>
      <c r="E1217" s="103"/>
      <c r="F1217" s="123" t="s">
        <v>283</v>
      </c>
      <c r="G1217" s="124">
        <v>3020200000000</v>
      </c>
      <c r="H1217" s="125"/>
      <c r="I1217" s="123" t="s">
        <v>5152</v>
      </c>
      <c r="K1217" s="30">
        <v>-391901</v>
      </c>
      <c r="L1217" s="121" t="s">
        <v>143</v>
      </c>
      <c r="N1217" s="30">
        <v>619913.96</v>
      </c>
      <c r="P1217" s="30">
        <v>0</v>
      </c>
      <c r="Q1217" s="30">
        <v>-1011814.96</v>
      </c>
      <c r="R1217" s="121" t="s">
        <v>143</v>
      </c>
      <c r="U1217" s="48">
        <f t="shared" si="18"/>
        <v>1011814.96</v>
      </c>
    </row>
    <row r="1218" spans="2:21">
      <c r="B1218" s="121" t="s">
        <v>5157</v>
      </c>
      <c r="C1218" s="122">
        <v>4128</v>
      </c>
      <c r="D1218" s="105"/>
      <c r="E1218" s="103"/>
      <c r="F1218" s="123" t="s">
        <v>284</v>
      </c>
      <c r="G1218" s="124">
        <v>3010101000000</v>
      </c>
      <c r="H1218" s="125"/>
      <c r="I1218" s="123" t="s">
        <v>5160</v>
      </c>
      <c r="K1218" s="30">
        <v>378706.45</v>
      </c>
      <c r="L1218" s="121" t="s">
        <v>22</v>
      </c>
      <c r="N1218" s="30">
        <v>0</v>
      </c>
      <c r="P1218" s="30">
        <v>191195.71</v>
      </c>
      <c r="Q1218" s="30">
        <v>569902.16</v>
      </c>
      <c r="R1218" s="121" t="s">
        <v>22</v>
      </c>
      <c r="U1218" s="48">
        <f t="shared" si="18"/>
        <v>569902.16</v>
      </c>
    </row>
    <row r="1219" spans="2:21">
      <c r="B1219" s="121" t="s">
        <v>5157</v>
      </c>
      <c r="C1219" s="122">
        <v>4128</v>
      </c>
      <c r="D1219" s="105"/>
      <c r="E1219" s="103"/>
      <c r="F1219" s="123" t="s">
        <v>284</v>
      </c>
      <c r="G1219" s="124">
        <v>3010103000000</v>
      </c>
      <c r="H1219" s="125"/>
      <c r="I1219" s="123" t="s">
        <v>5161</v>
      </c>
      <c r="K1219" s="30">
        <v>199741.54</v>
      </c>
      <c r="L1219" s="121" t="s">
        <v>22</v>
      </c>
      <c r="N1219" s="30">
        <v>0</v>
      </c>
      <c r="P1219" s="30">
        <v>199819.3</v>
      </c>
      <c r="Q1219" s="30">
        <v>399560.84</v>
      </c>
      <c r="R1219" s="121" t="s">
        <v>22</v>
      </c>
      <c r="U1219" s="48">
        <f t="shared" si="18"/>
        <v>399560.84</v>
      </c>
    </row>
    <row r="1220" spans="2:21">
      <c r="B1220" s="121" t="s">
        <v>5157</v>
      </c>
      <c r="C1220" s="122">
        <v>4128</v>
      </c>
      <c r="D1220" s="105"/>
      <c r="E1220" s="103"/>
      <c r="F1220" s="123" t="s">
        <v>284</v>
      </c>
      <c r="G1220" s="124">
        <v>3010104000000</v>
      </c>
      <c r="H1220" s="125"/>
      <c r="I1220" s="123" t="s">
        <v>5162</v>
      </c>
      <c r="K1220" s="30">
        <v>59884.52</v>
      </c>
      <c r="L1220" s="121" t="s">
        <v>22</v>
      </c>
      <c r="N1220" s="30">
        <v>13.24</v>
      </c>
      <c r="P1220" s="30">
        <v>35425.33</v>
      </c>
      <c r="Q1220" s="30">
        <v>95296.61</v>
      </c>
      <c r="R1220" s="121" t="s">
        <v>22</v>
      </c>
      <c r="U1220" s="48">
        <f t="shared" si="18"/>
        <v>95296.61</v>
      </c>
    </row>
    <row r="1221" spans="2:21">
      <c r="B1221" s="121" t="s">
        <v>5157</v>
      </c>
      <c r="C1221" s="122">
        <v>4128</v>
      </c>
      <c r="D1221" s="105"/>
      <c r="E1221" s="103"/>
      <c r="F1221" s="123" t="s">
        <v>284</v>
      </c>
      <c r="G1221" s="124">
        <v>3010105000000</v>
      </c>
      <c r="H1221" s="125"/>
      <c r="I1221" s="123" t="s">
        <v>5163</v>
      </c>
      <c r="K1221" s="30">
        <v>13876.95</v>
      </c>
      <c r="L1221" s="121" t="s">
        <v>22</v>
      </c>
      <c r="N1221" s="30">
        <v>0</v>
      </c>
      <c r="P1221" s="30">
        <v>5286.9</v>
      </c>
      <c r="Q1221" s="30">
        <v>19163.849999999999</v>
      </c>
      <c r="R1221" s="121" t="s">
        <v>22</v>
      </c>
      <c r="U1221" s="48">
        <f t="shared" si="18"/>
        <v>19163.849999999999</v>
      </c>
    </row>
    <row r="1222" spans="2:21">
      <c r="B1222" s="121" t="s">
        <v>5157</v>
      </c>
      <c r="C1222" s="122">
        <v>4128</v>
      </c>
      <c r="D1222" s="105"/>
      <c r="E1222" s="103"/>
      <c r="F1222" s="123" t="s">
        <v>284</v>
      </c>
      <c r="G1222" s="124">
        <v>3020100000000</v>
      </c>
      <c r="H1222" s="125"/>
      <c r="I1222" s="123" t="s">
        <v>5151</v>
      </c>
      <c r="K1222" s="30">
        <v>-1337402.5</v>
      </c>
      <c r="L1222" s="121" t="s">
        <v>143</v>
      </c>
      <c r="N1222" s="30">
        <v>537360.63</v>
      </c>
      <c r="P1222" s="30">
        <v>0</v>
      </c>
      <c r="Q1222" s="30">
        <v>-1874763.13</v>
      </c>
      <c r="R1222" s="121" t="s">
        <v>143</v>
      </c>
      <c r="U1222" s="48">
        <f t="shared" si="18"/>
        <v>1874763.13</v>
      </c>
    </row>
    <row r="1223" spans="2:21">
      <c r="B1223" s="121" t="s">
        <v>5157</v>
      </c>
      <c r="C1223" s="122">
        <v>4128</v>
      </c>
      <c r="D1223" s="105"/>
      <c r="E1223" s="103"/>
      <c r="F1223" s="123" t="s">
        <v>284</v>
      </c>
      <c r="G1223" s="124">
        <v>3020200000000</v>
      </c>
      <c r="H1223" s="125"/>
      <c r="I1223" s="123" t="s">
        <v>5152</v>
      </c>
      <c r="K1223" s="30">
        <v>-435607.16</v>
      </c>
      <c r="L1223" s="121" t="s">
        <v>143</v>
      </c>
      <c r="N1223" s="30">
        <v>550174.51</v>
      </c>
      <c r="P1223" s="30">
        <v>0</v>
      </c>
      <c r="Q1223" s="30">
        <v>-985781.67</v>
      </c>
      <c r="R1223" s="121" t="s">
        <v>143</v>
      </c>
      <c r="U1223" s="48">
        <f t="shared" si="18"/>
        <v>985781.67</v>
      </c>
    </row>
    <row r="1224" spans="2:21">
      <c r="B1224" s="121" t="s">
        <v>5157</v>
      </c>
      <c r="C1224" s="122">
        <v>3174</v>
      </c>
      <c r="D1224" s="105"/>
      <c r="E1224" s="103"/>
      <c r="F1224" s="123" t="s">
        <v>285</v>
      </c>
      <c r="G1224" s="124">
        <v>3010101000000</v>
      </c>
      <c r="H1224" s="125"/>
      <c r="I1224" s="123" t="s">
        <v>5160</v>
      </c>
      <c r="K1224" s="30">
        <v>13866787.880000001</v>
      </c>
      <c r="L1224" s="121" t="s">
        <v>22</v>
      </c>
      <c r="N1224" s="30">
        <v>0</v>
      </c>
      <c r="P1224" s="30">
        <v>6914909.4699999997</v>
      </c>
      <c r="Q1224" s="30">
        <v>20781697.350000001</v>
      </c>
      <c r="R1224" s="121" t="s">
        <v>22</v>
      </c>
      <c r="U1224" s="48">
        <f t="shared" si="18"/>
        <v>20781697.350000001</v>
      </c>
    </row>
    <row r="1225" spans="2:21">
      <c r="B1225" s="121" t="s">
        <v>5157</v>
      </c>
      <c r="C1225" s="122">
        <v>3174</v>
      </c>
      <c r="D1225" s="105"/>
      <c r="E1225" s="103"/>
      <c r="F1225" s="123" t="s">
        <v>285</v>
      </c>
      <c r="G1225" s="124">
        <v>3010103000000</v>
      </c>
      <c r="H1225" s="125"/>
      <c r="I1225" s="123" t="s">
        <v>5161</v>
      </c>
      <c r="K1225" s="30">
        <v>29102065.649999999</v>
      </c>
      <c r="L1225" s="121" t="s">
        <v>22</v>
      </c>
      <c r="N1225" s="30">
        <v>0</v>
      </c>
      <c r="P1225" s="30">
        <v>14423604.15</v>
      </c>
      <c r="Q1225" s="30">
        <v>43525669.799999997</v>
      </c>
      <c r="R1225" s="121" t="s">
        <v>22</v>
      </c>
      <c r="U1225" s="48">
        <f t="shared" si="18"/>
        <v>43525669.799999997</v>
      </c>
    </row>
    <row r="1226" spans="2:21">
      <c r="B1226" s="121" t="s">
        <v>5157</v>
      </c>
      <c r="C1226" s="122">
        <v>3174</v>
      </c>
      <c r="D1226" s="105"/>
      <c r="E1226" s="103"/>
      <c r="F1226" s="123" t="s">
        <v>285</v>
      </c>
      <c r="G1226" s="124">
        <v>3010104000000</v>
      </c>
      <c r="H1226" s="125"/>
      <c r="I1226" s="123" t="s">
        <v>5162</v>
      </c>
      <c r="K1226" s="30">
        <v>89763.58</v>
      </c>
      <c r="L1226" s="121" t="s">
        <v>22</v>
      </c>
      <c r="N1226" s="30">
        <v>0</v>
      </c>
      <c r="P1226" s="30">
        <v>42187.199999999997</v>
      </c>
      <c r="Q1226" s="30">
        <v>131950.78</v>
      </c>
      <c r="R1226" s="121" t="s">
        <v>22</v>
      </c>
      <c r="U1226" s="48">
        <f t="shared" si="18"/>
        <v>131950.78</v>
      </c>
    </row>
    <row r="1227" spans="2:21">
      <c r="B1227" s="121" t="s">
        <v>5157</v>
      </c>
      <c r="C1227" s="122">
        <v>3174</v>
      </c>
      <c r="D1227" s="105"/>
      <c r="E1227" s="103"/>
      <c r="F1227" s="123" t="s">
        <v>285</v>
      </c>
      <c r="G1227" s="124">
        <v>3020100000000</v>
      </c>
      <c r="H1227" s="125"/>
      <c r="I1227" s="123" t="s">
        <v>5151</v>
      </c>
      <c r="K1227" s="30">
        <v>-19609671.039999999</v>
      </c>
      <c r="L1227" s="121" t="s">
        <v>143</v>
      </c>
      <c r="N1227" s="30">
        <v>10512105.76</v>
      </c>
      <c r="P1227" s="30">
        <v>0.01</v>
      </c>
      <c r="Q1227" s="30">
        <v>-30121776.789999999</v>
      </c>
      <c r="R1227" s="121" t="s">
        <v>143</v>
      </c>
      <c r="U1227" s="48">
        <f t="shared" si="18"/>
        <v>30121776.789999999</v>
      </c>
    </row>
    <row r="1228" spans="2:21">
      <c r="B1228" s="121" t="s">
        <v>5157</v>
      </c>
      <c r="C1228" s="122">
        <v>3174</v>
      </c>
      <c r="D1228" s="105"/>
      <c r="E1228" s="103"/>
      <c r="F1228" s="123" t="s">
        <v>285</v>
      </c>
      <c r="G1228" s="124">
        <v>3020200000000</v>
      </c>
      <c r="H1228" s="125"/>
      <c r="I1228" s="123" t="s">
        <v>5152</v>
      </c>
      <c r="K1228" s="30">
        <v>-39979.5</v>
      </c>
      <c r="L1228" s="121" t="s">
        <v>143</v>
      </c>
      <c r="N1228" s="30">
        <v>746304.78</v>
      </c>
      <c r="P1228" s="30">
        <v>0</v>
      </c>
      <c r="Q1228" s="30">
        <v>-786284.28</v>
      </c>
      <c r="R1228" s="121" t="s">
        <v>143</v>
      </c>
      <c r="U1228" s="48">
        <f t="shared" si="18"/>
        <v>786284.28</v>
      </c>
    </row>
    <row r="1229" spans="2:21">
      <c r="B1229" s="121" t="s">
        <v>5157</v>
      </c>
      <c r="C1229" s="122">
        <v>2395</v>
      </c>
      <c r="D1229" s="105"/>
      <c r="E1229" s="103"/>
      <c r="F1229" s="123" t="s">
        <v>286</v>
      </c>
      <c r="G1229" s="124">
        <v>3010101000000</v>
      </c>
      <c r="H1229" s="125"/>
      <c r="I1229" s="123" t="s">
        <v>5160</v>
      </c>
      <c r="K1229" s="30">
        <v>3687661.43</v>
      </c>
      <c r="L1229" s="121" t="s">
        <v>22</v>
      </c>
      <c r="N1229" s="30">
        <v>0</v>
      </c>
      <c r="P1229" s="30">
        <v>1861931.32</v>
      </c>
      <c r="Q1229" s="30">
        <v>5549592.75</v>
      </c>
      <c r="R1229" s="121" t="s">
        <v>22</v>
      </c>
      <c r="U1229" s="48">
        <f t="shared" si="18"/>
        <v>5549592.75</v>
      </c>
    </row>
    <row r="1230" spans="2:21">
      <c r="B1230" s="121" t="s">
        <v>5157</v>
      </c>
      <c r="C1230" s="122">
        <v>2395</v>
      </c>
      <c r="D1230" s="105"/>
      <c r="E1230" s="103"/>
      <c r="F1230" s="123" t="s">
        <v>286</v>
      </c>
      <c r="G1230" s="124">
        <v>3010103000000</v>
      </c>
      <c r="H1230" s="125"/>
      <c r="I1230" s="123" t="s">
        <v>5161</v>
      </c>
      <c r="K1230" s="30">
        <v>2664213.7000000002</v>
      </c>
      <c r="L1230" s="121" t="s">
        <v>22</v>
      </c>
      <c r="N1230" s="30">
        <v>35314.879999999997</v>
      </c>
      <c r="P1230" s="30">
        <v>1547882.64</v>
      </c>
      <c r="Q1230" s="30">
        <v>4176781.46</v>
      </c>
      <c r="R1230" s="121" t="s">
        <v>22</v>
      </c>
      <c r="U1230" s="48">
        <f t="shared" ref="U1230:U1264" si="19">ABS(Q1230)</f>
        <v>4176781.46</v>
      </c>
    </row>
    <row r="1231" spans="2:21">
      <c r="B1231" s="121" t="s">
        <v>5157</v>
      </c>
      <c r="C1231" s="122">
        <v>2395</v>
      </c>
      <c r="D1231" s="105"/>
      <c r="E1231" s="103"/>
      <c r="F1231" s="123" t="s">
        <v>286</v>
      </c>
      <c r="G1231" s="124">
        <v>3010104000000</v>
      </c>
      <c r="H1231" s="125"/>
      <c r="I1231" s="123" t="s">
        <v>5162</v>
      </c>
      <c r="K1231" s="30">
        <v>137261.26</v>
      </c>
      <c r="L1231" s="121" t="s">
        <v>22</v>
      </c>
      <c r="N1231" s="30">
        <v>6936.51</v>
      </c>
      <c r="P1231" s="30">
        <v>80835.17</v>
      </c>
      <c r="Q1231" s="30">
        <v>211159.92</v>
      </c>
      <c r="R1231" s="121" t="s">
        <v>22</v>
      </c>
      <c r="U1231" s="48">
        <f t="shared" si="19"/>
        <v>211159.92</v>
      </c>
    </row>
    <row r="1232" spans="2:21">
      <c r="B1232" s="121" t="s">
        <v>5157</v>
      </c>
      <c r="C1232" s="122">
        <v>2395</v>
      </c>
      <c r="D1232" s="105"/>
      <c r="E1232" s="103"/>
      <c r="F1232" s="123" t="s">
        <v>286</v>
      </c>
      <c r="G1232" s="124">
        <v>3010105000000</v>
      </c>
      <c r="H1232" s="125"/>
      <c r="I1232" s="123" t="s">
        <v>5163</v>
      </c>
      <c r="K1232" s="30">
        <v>71788.539999999994</v>
      </c>
      <c r="L1232" s="121" t="s">
        <v>22</v>
      </c>
      <c r="N1232" s="30">
        <v>37356.49</v>
      </c>
      <c r="P1232" s="30">
        <v>73530.78</v>
      </c>
      <c r="Q1232" s="30">
        <v>107962.83</v>
      </c>
      <c r="R1232" s="121" t="s">
        <v>22</v>
      </c>
      <c r="U1232" s="48">
        <f t="shared" si="19"/>
        <v>107962.83</v>
      </c>
    </row>
    <row r="1233" spans="2:21">
      <c r="B1233" s="121" t="s">
        <v>5157</v>
      </c>
      <c r="C1233" s="122">
        <v>2395</v>
      </c>
      <c r="D1233" s="105"/>
      <c r="E1233" s="103"/>
      <c r="F1233" s="123" t="s">
        <v>286</v>
      </c>
      <c r="G1233" s="124">
        <v>3020100000000</v>
      </c>
      <c r="H1233" s="125"/>
      <c r="I1233" s="123" t="s">
        <v>5151</v>
      </c>
      <c r="K1233" s="30">
        <v>-5109615.5999999996</v>
      </c>
      <c r="L1233" s="121" t="s">
        <v>143</v>
      </c>
      <c r="N1233" s="30">
        <v>2675720.35</v>
      </c>
      <c r="P1233" s="30">
        <v>0</v>
      </c>
      <c r="Q1233" s="30">
        <v>-7785335.9500000002</v>
      </c>
      <c r="R1233" s="121" t="s">
        <v>143</v>
      </c>
      <c r="U1233" s="48">
        <f t="shared" si="19"/>
        <v>7785335.9500000002</v>
      </c>
    </row>
    <row r="1234" spans="2:21">
      <c r="B1234" s="121" t="s">
        <v>5157</v>
      </c>
      <c r="C1234" s="122">
        <v>2395</v>
      </c>
      <c r="D1234" s="105"/>
      <c r="E1234" s="103"/>
      <c r="F1234" s="123" t="s">
        <v>286</v>
      </c>
      <c r="G1234" s="124">
        <v>3020200000000</v>
      </c>
      <c r="H1234" s="125"/>
      <c r="I1234" s="123" t="s">
        <v>5152</v>
      </c>
      <c r="K1234" s="30">
        <v>-25552.29</v>
      </c>
      <c r="L1234" s="121" t="s">
        <v>143</v>
      </c>
      <c r="N1234" s="30">
        <v>26454.28</v>
      </c>
      <c r="P1234" s="30">
        <v>0</v>
      </c>
      <c r="Q1234" s="30">
        <v>-52006.57</v>
      </c>
      <c r="R1234" s="121" t="s">
        <v>143</v>
      </c>
      <c r="U1234" s="48">
        <f t="shared" si="19"/>
        <v>52006.57</v>
      </c>
    </row>
    <row r="1235" spans="2:21">
      <c r="B1235" s="121" t="s">
        <v>5157</v>
      </c>
      <c r="C1235" s="122">
        <v>4248</v>
      </c>
      <c r="D1235" s="105"/>
      <c r="E1235" s="103"/>
      <c r="F1235" s="123" t="s">
        <v>287</v>
      </c>
      <c r="G1235" s="124">
        <v>3010101000000</v>
      </c>
      <c r="H1235" s="125"/>
      <c r="I1235" s="123" t="s">
        <v>5160</v>
      </c>
      <c r="K1235" s="30">
        <v>15124829.83</v>
      </c>
      <c r="L1235" s="121" t="s">
        <v>22</v>
      </c>
      <c r="N1235" s="30">
        <v>0</v>
      </c>
      <c r="P1235" s="30">
        <v>6263889.9699999997</v>
      </c>
      <c r="Q1235" s="30">
        <v>21388719.800000001</v>
      </c>
      <c r="R1235" s="121" t="s">
        <v>22</v>
      </c>
      <c r="U1235" s="48">
        <f t="shared" si="19"/>
        <v>21388719.800000001</v>
      </c>
    </row>
    <row r="1236" spans="2:21">
      <c r="B1236" s="121" t="s">
        <v>5157</v>
      </c>
      <c r="C1236" s="122">
        <v>4248</v>
      </c>
      <c r="D1236" s="105"/>
      <c r="E1236" s="103"/>
      <c r="F1236" s="123" t="s">
        <v>287</v>
      </c>
      <c r="G1236" s="124">
        <v>3010103000000</v>
      </c>
      <c r="H1236" s="125"/>
      <c r="I1236" s="123" t="s">
        <v>5161</v>
      </c>
      <c r="K1236" s="30">
        <v>19296182.030000001</v>
      </c>
      <c r="L1236" s="121" t="s">
        <v>22</v>
      </c>
      <c r="N1236" s="30">
        <v>139776.35</v>
      </c>
      <c r="P1236" s="30">
        <v>8806448.2699999996</v>
      </c>
      <c r="Q1236" s="30">
        <v>27962853.949999999</v>
      </c>
      <c r="R1236" s="121" t="s">
        <v>22</v>
      </c>
      <c r="U1236" s="48">
        <f t="shared" si="19"/>
        <v>27962853.949999999</v>
      </c>
    </row>
    <row r="1237" spans="2:21">
      <c r="B1237" s="121" t="s">
        <v>5157</v>
      </c>
      <c r="C1237" s="122">
        <v>4248</v>
      </c>
      <c r="D1237" s="105"/>
      <c r="E1237" s="103"/>
      <c r="F1237" s="123" t="s">
        <v>287</v>
      </c>
      <c r="G1237" s="124">
        <v>3010104000000</v>
      </c>
      <c r="H1237" s="125"/>
      <c r="I1237" s="123" t="s">
        <v>5162</v>
      </c>
      <c r="K1237" s="30">
        <v>1415345.59</v>
      </c>
      <c r="L1237" s="121" t="s">
        <v>22</v>
      </c>
      <c r="N1237" s="30">
        <v>160787.82999999999</v>
      </c>
      <c r="P1237" s="30">
        <v>850531.28</v>
      </c>
      <c r="Q1237" s="30">
        <v>2105089.04</v>
      </c>
      <c r="R1237" s="121" t="s">
        <v>22</v>
      </c>
      <c r="U1237" s="48">
        <f t="shared" si="19"/>
        <v>2105089.04</v>
      </c>
    </row>
    <row r="1238" spans="2:21">
      <c r="B1238" s="121" t="s">
        <v>5157</v>
      </c>
      <c r="C1238" s="122">
        <v>4248</v>
      </c>
      <c r="D1238" s="105"/>
      <c r="E1238" s="103"/>
      <c r="F1238" s="123" t="s">
        <v>287</v>
      </c>
      <c r="G1238" s="124">
        <v>3010105000000</v>
      </c>
      <c r="H1238" s="125"/>
      <c r="I1238" s="123" t="s">
        <v>5163</v>
      </c>
      <c r="K1238" s="30">
        <v>185684.96</v>
      </c>
      <c r="L1238" s="121" t="s">
        <v>22</v>
      </c>
      <c r="N1238" s="30">
        <v>176423.2</v>
      </c>
      <c r="P1238" s="30">
        <v>347243.17</v>
      </c>
      <c r="Q1238" s="30">
        <v>356504.93</v>
      </c>
      <c r="R1238" s="121" t="s">
        <v>22</v>
      </c>
      <c r="U1238" s="48">
        <f t="shared" si="19"/>
        <v>356504.93</v>
      </c>
    </row>
    <row r="1239" spans="2:21">
      <c r="B1239" s="121" t="s">
        <v>5157</v>
      </c>
      <c r="C1239" s="122">
        <v>4248</v>
      </c>
      <c r="D1239" s="105"/>
      <c r="E1239" s="103"/>
      <c r="F1239" s="123" t="s">
        <v>287</v>
      </c>
      <c r="G1239" s="124">
        <v>3020100000000</v>
      </c>
      <c r="H1239" s="125"/>
      <c r="I1239" s="123" t="s">
        <v>5151</v>
      </c>
      <c r="K1239" s="30">
        <v>-56166993.359999999</v>
      </c>
      <c r="L1239" s="121" t="s">
        <v>143</v>
      </c>
      <c r="N1239" s="30">
        <v>26498654.739999998</v>
      </c>
      <c r="P1239" s="30">
        <v>0</v>
      </c>
      <c r="Q1239" s="30">
        <v>-82665648.099999994</v>
      </c>
      <c r="R1239" s="121" t="s">
        <v>143</v>
      </c>
      <c r="U1239" s="48">
        <f t="shared" si="19"/>
        <v>82665648.099999994</v>
      </c>
    </row>
    <row r="1240" spans="2:21">
      <c r="B1240" s="121" t="s">
        <v>5157</v>
      </c>
      <c r="C1240" s="122">
        <v>4248</v>
      </c>
      <c r="D1240" s="105"/>
      <c r="E1240" s="103"/>
      <c r="F1240" s="123" t="s">
        <v>287</v>
      </c>
      <c r="G1240" s="124">
        <v>3020200000000</v>
      </c>
      <c r="H1240" s="125"/>
      <c r="I1240" s="123" t="s">
        <v>5152</v>
      </c>
      <c r="K1240" s="30">
        <v>-3405798.25</v>
      </c>
      <c r="L1240" s="121" t="s">
        <v>143</v>
      </c>
      <c r="N1240" s="30">
        <v>1451117.24</v>
      </c>
      <c r="P1240" s="30">
        <v>0</v>
      </c>
      <c r="Q1240" s="30">
        <v>-4856915.49</v>
      </c>
      <c r="R1240" s="121" t="s">
        <v>143</v>
      </c>
      <c r="U1240" s="48">
        <f t="shared" si="19"/>
        <v>4856915.49</v>
      </c>
    </row>
    <row r="1241" spans="2:21">
      <c r="B1241" s="121" t="s">
        <v>5157</v>
      </c>
      <c r="C1241" s="122">
        <v>4683</v>
      </c>
      <c r="D1241" s="105"/>
      <c r="E1241" s="103"/>
      <c r="F1241" s="123" t="s">
        <v>288</v>
      </c>
      <c r="G1241" s="124">
        <v>3010101000000</v>
      </c>
      <c r="H1241" s="125"/>
      <c r="I1241" s="123" t="s">
        <v>5160</v>
      </c>
      <c r="K1241" s="30">
        <v>1652462.8</v>
      </c>
      <c r="L1241" s="121" t="s">
        <v>22</v>
      </c>
      <c r="N1241" s="30">
        <v>22484.99</v>
      </c>
      <c r="P1241" s="30">
        <v>856726.62</v>
      </c>
      <c r="Q1241" s="30">
        <v>2486704.4300000002</v>
      </c>
      <c r="R1241" s="121" t="s">
        <v>22</v>
      </c>
      <c r="U1241" s="48">
        <f t="shared" si="19"/>
        <v>2486704.4300000002</v>
      </c>
    </row>
    <row r="1242" spans="2:21">
      <c r="B1242" s="121" t="s">
        <v>5157</v>
      </c>
      <c r="C1242" s="122">
        <v>4683</v>
      </c>
      <c r="D1242" s="105"/>
      <c r="E1242" s="103"/>
      <c r="F1242" s="123" t="s">
        <v>288</v>
      </c>
      <c r="G1242" s="124">
        <v>3010102000000</v>
      </c>
      <c r="H1242" s="125"/>
      <c r="I1242" s="123" t="s">
        <v>5164</v>
      </c>
      <c r="K1242" s="30">
        <v>210277.14</v>
      </c>
      <c r="L1242" s="121" t="s">
        <v>22</v>
      </c>
      <c r="N1242" s="30">
        <v>0</v>
      </c>
      <c r="P1242" s="30">
        <v>238444.41</v>
      </c>
      <c r="Q1242" s="30">
        <v>448721.55</v>
      </c>
      <c r="R1242" s="121" t="s">
        <v>22</v>
      </c>
      <c r="U1242" s="48">
        <f t="shared" si="19"/>
        <v>448721.55</v>
      </c>
    </row>
    <row r="1243" spans="2:21">
      <c r="B1243" s="121" t="s">
        <v>5157</v>
      </c>
      <c r="C1243" s="122">
        <v>4683</v>
      </c>
      <c r="D1243" s="105"/>
      <c r="E1243" s="103"/>
      <c r="F1243" s="123" t="s">
        <v>288</v>
      </c>
      <c r="G1243" s="124">
        <v>3010103000000</v>
      </c>
      <c r="H1243" s="125"/>
      <c r="I1243" s="123" t="s">
        <v>5161</v>
      </c>
      <c r="K1243" s="30">
        <v>2716686.1</v>
      </c>
      <c r="L1243" s="121" t="s">
        <v>22</v>
      </c>
      <c r="N1243" s="30">
        <v>22484.99</v>
      </c>
      <c r="P1243" s="30">
        <v>1372567.35</v>
      </c>
      <c r="Q1243" s="30">
        <v>4066768.46</v>
      </c>
      <c r="R1243" s="121" t="s">
        <v>22</v>
      </c>
      <c r="U1243" s="48">
        <f t="shared" si="19"/>
        <v>4066768.46</v>
      </c>
    </row>
    <row r="1244" spans="2:21">
      <c r="B1244" s="121" t="s">
        <v>5157</v>
      </c>
      <c r="C1244" s="122">
        <v>4683</v>
      </c>
      <c r="D1244" s="105"/>
      <c r="E1244" s="103"/>
      <c r="F1244" s="123" t="s">
        <v>288</v>
      </c>
      <c r="G1244" s="124">
        <v>3010104000000</v>
      </c>
      <c r="H1244" s="125"/>
      <c r="I1244" s="123" t="s">
        <v>5162</v>
      </c>
      <c r="K1244" s="30">
        <v>6170611.7599999998</v>
      </c>
      <c r="L1244" s="121" t="s">
        <v>22</v>
      </c>
      <c r="N1244" s="30">
        <v>0</v>
      </c>
      <c r="P1244" s="30">
        <v>3060594.58</v>
      </c>
      <c r="Q1244" s="30">
        <v>9231206.3399999999</v>
      </c>
      <c r="R1244" s="121" t="s">
        <v>22</v>
      </c>
      <c r="U1244" s="48">
        <f t="shared" si="19"/>
        <v>9231206.3399999999</v>
      </c>
    </row>
    <row r="1245" spans="2:21">
      <c r="B1245" s="121" t="s">
        <v>5157</v>
      </c>
      <c r="C1245" s="122">
        <v>4683</v>
      </c>
      <c r="D1245" s="105"/>
      <c r="E1245" s="103"/>
      <c r="F1245" s="123" t="s">
        <v>288</v>
      </c>
      <c r="G1245" s="124">
        <v>3020100000000</v>
      </c>
      <c r="H1245" s="125"/>
      <c r="I1245" s="123" t="s">
        <v>5151</v>
      </c>
      <c r="K1245" s="30">
        <v>-20243451.859999999</v>
      </c>
      <c r="L1245" s="121" t="s">
        <v>143</v>
      </c>
      <c r="N1245" s="30">
        <v>10620679</v>
      </c>
      <c r="P1245" s="30">
        <v>0</v>
      </c>
      <c r="Q1245" s="30">
        <v>-30864130.859999999</v>
      </c>
      <c r="R1245" s="121" t="s">
        <v>143</v>
      </c>
      <c r="U1245" s="48">
        <f t="shared" si="19"/>
        <v>30864130.859999999</v>
      </c>
    </row>
    <row r="1246" spans="2:21">
      <c r="B1246" s="121" t="s">
        <v>5157</v>
      </c>
      <c r="C1246" s="122">
        <v>4683</v>
      </c>
      <c r="D1246" s="105"/>
      <c r="E1246" s="103"/>
      <c r="F1246" s="123" t="s">
        <v>288</v>
      </c>
      <c r="G1246" s="124">
        <v>3020200000000</v>
      </c>
      <c r="H1246" s="125"/>
      <c r="I1246" s="123" t="s">
        <v>5152</v>
      </c>
      <c r="K1246" s="30">
        <v>-28284891.460000001</v>
      </c>
      <c r="L1246" s="121" t="s">
        <v>143</v>
      </c>
      <c r="N1246" s="30">
        <v>11747229.560000001</v>
      </c>
      <c r="P1246" s="30">
        <v>32477.37</v>
      </c>
      <c r="Q1246" s="30">
        <v>-39999643.649999999</v>
      </c>
      <c r="R1246" s="121" t="s">
        <v>143</v>
      </c>
      <c r="U1246" s="48">
        <f t="shared" si="19"/>
        <v>39999643.649999999</v>
      </c>
    </row>
    <row r="1247" spans="2:21">
      <c r="B1247" s="121" t="s">
        <v>5157</v>
      </c>
      <c r="C1247" s="122">
        <v>4042</v>
      </c>
      <c r="D1247" s="105"/>
      <c r="E1247" s="103"/>
      <c r="F1247" s="123" t="s">
        <v>289</v>
      </c>
      <c r="G1247" s="124">
        <v>3010101000000</v>
      </c>
      <c r="H1247" s="125"/>
      <c r="I1247" s="123" t="s">
        <v>5160</v>
      </c>
      <c r="K1247" s="30">
        <v>1164386.28</v>
      </c>
      <c r="L1247" s="121" t="s">
        <v>22</v>
      </c>
      <c r="N1247" s="30">
        <v>0</v>
      </c>
      <c r="P1247" s="30">
        <v>594145.68999999994</v>
      </c>
      <c r="Q1247" s="30">
        <v>1758531.97</v>
      </c>
      <c r="R1247" s="121" t="s">
        <v>22</v>
      </c>
      <c r="U1247" s="48">
        <f t="shared" si="19"/>
        <v>1758531.97</v>
      </c>
    </row>
    <row r="1248" spans="2:21">
      <c r="B1248" s="121" t="s">
        <v>5157</v>
      </c>
      <c r="C1248" s="122">
        <v>4042</v>
      </c>
      <c r="D1248" s="105"/>
      <c r="E1248" s="103"/>
      <c r="F1248" s="123" t="s">
        <v>289</v>
      </c>
      <c r="G1248" s="124">
        <v>3010103000000</v>
      </c>
      <c r="H1248" s="125"/>
      <c r="I1248" s="123" t="s">
        <v>5161</v>
      </c>
      <c r="K1248" s="30">
        <v>857732.18</v>
      </c>
      <c r="L1248" s="121" t="s">
        <v>22</v>
      </c>
      <c r="N1248" s="30">
        <v>0</v>
      </c>
      <c r="P1248" s="30">
        <v>398831.37</v>
      </c>
      <c r="Q1248" s="30">
        <v>1256563.55</v>
      </c>
      <c r="R1248" s="121" t="s">
        <v>22</v>
      </c>
      <c r="U1248" s="48">
        <f t="shared" si="19"/>
        <v>1256563.55</v>
      </c>
    </row>
    <row r="1249" spans="2:21">
      <c r="B1249" s="121" t="s">
        <v>5157</v>
      </c>
      <c r="C1249" s="122">
        <v>4042</v>
      </c>
      <c r="D1249" s="105"/>
      <c r="E1249" s="103"/>
      <c r="F1249" s="123" t="s">
        <v>289</v>
      </c>
      <c r="G1249" s="124">
        <v>3010104000000</v>
      </c>
      <c r="H1249" s="125"/>
      <c r="I1249" s="123" t="s">
        <v>5162</v>
      </c>
      <c r="K1249" s="30">
        <v>86230.41</v>
      </c>
      <c r="L1249" s="121" t="s">
        <v>22</v>
      </c>
      <c r="N1249" s="30">
        <v>0</v>
      </c>
      <c r="P1249" s="30">
        <v>53487.28</v>
      </c>
      <c r="Q1249" s="30">
        <v>139717.69</v>
      </c>
      <c r="R1249" s="121" t="s">
        <v>22</v>
      </c>
      <c r="U1249" s="48">
        <f t="shared" si="19"/>
        <v>139717.69</v>
      </c>
    </row>
    <row r="1250" spans="2:21">
      <c r="B1250" s="121" t="s">
        <v>5157</v>
      </c>
      <c r="C1250" s="122">
        <v>4042</v>
      </c>
      <c r="D1250" s="105"/>
      <c r="E1250" s="103"/>
      <c r="F1250" s="123" t="s">
        <v>289</v>
      </c>
      <c r="G1250" s="124">
        <v>3010105000000</v>
      </c>
      <c r="H1250" s="125"/>
      <c r="I1250" s="123" t="s">
        <v>5163</v>
      </c>
      <c r="K1250" s="30">
        <v>2500</v>
      </c>
      <c r="L1250" s="121" t="s">
        <v>22</v>
      </c>
      <c r="N1250" s="30">
        <v>0</v>
      </c>
      <c r="P1250" s="30">
        <v>0</v>
      </c>
      <c r="Q1250" s="30">
        <v>2500</v>
      </c>
      <c r="R1250" s="121" t="s">
        <v>22</v>
      </c>
      <c r="U1250" s="48">
        <f t="shared" si="19"/>
        <v>2500</v>
      </c>
    </row>
    <row r="1251" spans="2:21">
      <c r="B1251" s="121" t="s">
        <v>5157</v>
      </c>
      <c r="C1251" s="122">
        <v>4042</v>
      </c>
      <c r="D1251" s="105"/>
      <c r="E1251" s="103"/>
      <c r="F1251" s="123" t="s">
        <v>289</v>
      </c>
      <c r="G1251" s="124">
        <v>3020100000000</v>
      </c>
      <c r="H1251" s="125"/>
      <c r="I1251" s="123" t="s">
        <v>5151</v>
      </c>
      <c r="K1251" s="30">
        <v>-3320018.12</v>
      </c>
      <c r="L1251" s="121" t="s">
        <v>143</v>
      </c>
      <c r="N1251" s="30">
        <v>1527467.81</v>
      </c>
      <c r="P1251" s="30">
        <v>0</v>
      </c>
      <c r="Q1251" s="30">
        <v>-4847485.93</v>
      </c>
      <c r="R1251" s="121" t="s">
        <v>143</v>
      </c>
      <c r="U1251" s="48">
        <f t="shared" si="19"/>
        <v>4847485.93</v>
      </c>
    </row>
    <row r="1252" spans="2:21">
      <c r="B1252" s="121" t="s">
        <v>5157</v>
      </c>
      <c r="C1252" s="122">
        <v>4042</v>
      </c>
      <c r="D1252" s="105"/>
      <c r="E1252" s="103"/>
      <c r="F1252" s="123" t="s">
        <v>289</v>
      </c>
      <c r="G1252" s="124">
        <v>3020200000000</v>
      </c>
      <c r="H1252" s="125"/>
      <c r="I1252" s="123" t="s">
        <v>5152</v>
      </c>
      <c r="K1252" s="30">
        <v>-86231.92</v>
      </c>
      <c r="L1252" s="121" t="s">
        <v>143</v>
      </c>
      <c r="N1252" s="30">
        <v>0</v>
      </c>
      <c r="P1252" s="30">
        <v>0</v>
      </c>
      <c r="Q1252" s="30">
        <v>-86231.92</v>
      </c>
      <c r="R1252" s="121" t="s">
        <v>143</v>
      </c>
      <c r="U1252" s="48">
        <f t="shared" si="19"/>
        <v>86231.92</v>
      </c>
    </row>
    <row r="1253" spans="2:21">
      <c r="B1253" s="121" t="s">
        <v>5157</v>
      </c>
      <c r="C1253" s="122">
        <v>3472</v>
      </c>
      <c r="D1253" s="105"/>
      <c r="E1253" s="103"/>
      <c r="F1253" s="123" t="s">
        <v>290</v>
      </c>
      <c r="G1253" s="124">
        <v>3010101000000</v>
      </c>
      <c r="H1253" s="125"/>
      <c r="I1253" s="123" t="s">
        <v>5160</v>
      </c>
      <c r="K1253" s="30">
        <v>5295084.87</v>
      </c>
      <c r="L1253" s="121" t="s">
        <v>22</v>
      </c>
      <c r="N1253" s="30">
        <v>0</v>
      </c>
      <c r="P1253" s="30">
        <v>2982904.58</v>
      </c>
      <c r="Q1253" s="30">
        <v>8277989.4500000002</v>
      </c>
      <c r="R1253" s="121" t="s">
        <v>22</v>
      </c>
      <c r="U1253" s="48">
        <f t="shared" si="19"/>
        <v>8277989.4500000002</v>
      </c>
    </row>
    <row r="1254" spans="2:21">
      <c r="B1254" s="121" t="s">
        <v>5157</v>
      </c>
      <c r="C1254" s="122">
        <v>3472</v>
      </c>
      <c r="D1254" s="105"/>
      <c r="E1254" s="103"/>
      <c r="F1254" s="123" t="s">
        <v>290</v>
      </c>
      <c r="G1254" s="124">
        <v>3010103000000</v>
      </c>
      <c r="H1254" s="125"/>
      <c r="I1254" s="123" t="s">
        <v>5161</v>
      </c>
      <c r="K1254" s="30">
        <v>10646140.57</v>
      </c>
      <c r="L1254" s="121" t="s">
        <v>22</v>
      </c>
      <c r="N1254" s="30">
        <v>0</v>
      </c>
      <c r="P1254" s="30">
        <v>5432622.1500000004</v>
      </c>
      <c r="Q1254" s="30">
        <v>16078762.720000001</v>
      </c>
      <c r="R1254" s="121" t="s">
        <v>22</v>
      </c>
      <c r="U1254" s="48">
        <f t="shared" si="19"/>
        <v>16078762.720000001</v>
      </c>
    </row>
    <row r="1255" spans="2:21">
      <c r="B1255" s="121" t="s">
        <v>5157</v>
      </c>
      <c r="C1255" s="122">
        <v>3472</v>
      </c>
      <c r="D1255" s="105"/>
      <c r="E1255" s="103"/>
      <c r="F1255" s="123" t="s">
        <v>290</v>
      </c>
      <c r="G1255" s="124">
        <v>3010104000000</v>
      </c>
      <c r="H1255" s="125"/>
      <c r="I1255" s="123" t="s">
        <v>5162</v>
      </c>
      <c r="K1255" s="30">
        <v>553412.56999999995</v>
      </c>
      <c r="L1255" s="121" t="s">
        <v>22</v>
      </c>
      <c r="N1255" s="30">
        <v>0</v>
      </c>
      <c r="P1255" s="30">
        <v>271958.48</v>
      </c>
      <c r="Q1255" s="30">
        <v>825371.05</v>
      </c>
      <c r="R1255" s="121" t="s">
        <v>22</v>
      </c>
      <c r="U1255" s="48">
        <f t="shared" si="19"/>
        <v>825371.05</v>
      </c>
    </row>
    <row r="1256" spans="2:21">
      <c r="B1256" s="121" t="s">
        <v>5157</v>
      </c>
      <c r="C1256" s="122">
        <v>3472</v>
      </c>
      <c r="D1256" s="105"/>
      <c r="E1256" s="103"/>
      <c r="F1256" s="123" t="s">
        <v>290</v>
      </c>
      <c r="G1256" s="124">
        <v>3010105000000</v>
      </c>
      <c r="H1256" s="125"/>
      <c r="I1256" s="123" t="s">
        <v>5163</v>
      </c>
      <c r="K1256" s="30">
        <v>15530.94</v>
      </c>
      <c r="L1256" s="121" t="s">
        <v>22</v>
      </c>
      <c r="N1256" s="30">
        <v>0</v>
      </c>
      <c r="P1256" s="30">
        <v>8006.6</v>
      </c>
      <c r="Q1256" s="30">
        <v>23537.54</v>
      </c>
      <c r="R1256" s="121" t="s">
        <v>22</v>
      </c>
      <c r="U1256" s="48">
        <f t="shared" si="19"/>
        <v>23537.54</v>
      </c>
    </row>
    <row r="1257" spans="2:21">
      <c r="B1257" s="121" t="s">
        <v>5157</v>
      </c>
      <c r="C1257" s="122">
        <v>3472</v>
      </c>
      <c r="D1257" s="105"/>
      <c r="E1257" s="103"/>
      <c r="F1257" s="123" t="s">
        <v>290</v>
      </c>
      <c r="G1257" s="124">
        <v>3020100000000</v>
      </c>
      <c r="H1257" s="125"/>
      <c r="I1257" s="123" t="s">
        <v>5151</v>
      </c>
      <c r="K1257" s="30">
        <v>-17525878.120000001</v>
      </c>
      <c r="L1257" s="121" t="s">
        <v>143</v>
      </c>
      <c r="N1257" s="30">
        <v>8511084.3300000001</v>
      </c>
      <c r="P1257" s="30">
        <v>5453.39</v>
      </c>
      <c r="Q1257" s="30">
        <v>-26031509.059999999</v>
      </c>
      <c r="R1257" s="121" t="s">
        <v>143</v>
      </c>
      <c r="U1257" s="48">
        <f t="shared" si="19"/>
        <v>26031509.059999999</v>
      </c>
    </row>
    <row r="1258" spans="2:21">
      <c r="B1258" s="121" t="s">
        <v>5157</v>
      </c>
      <c r="C1258" s="122">
        <v>3472</v>
      </c>
      <c r="D1258" s="105"/>
      <c r="E1258" s="103"/>
      <c r="F1258" s="123" t="s">
        <v>290</v>
      </c>
      <c r="G1258" s="124">
        <v>3020200000000</v>
      </c>
      <c r="H1258" s="125"/>
      <c r="I1258" s="123" t="s">
        <v>5152</v>
      </c>
      <c r="K1258" s="30">
        <v>-5279603.05</v>
      </c>
      <c r="L1258" s="121" t="s">
        <v>143</v>
      </c>
      <c r="N1258" s="30">
        <v>880946.04</v>
      </c>
      <c r="P1258" s="30">
        <v>13775.33</v>
      </c>
      <c r="Q1258" s="30">
        <v>-6146773.7599999998</v>
      </c>
      <c r="R1258" s="121" t="s">
        <v>143</v>
      </c>
      <c r="U1258" s="48">
        <f t="shared" si="19"/>
        <v>6146773.7599999998</v>
      </c>
    </row>
    <row r="1259" spans="2:21">
      <c r="B1259" s="121" t="s">
        <v>5157</v>
      </c>
      <c r="C1259" s="122">
        <v>1051</v>
      </c>
      <c r="D1259" s="105"/>
      <c r="E1259" s="103"/>
      <c r="F1259" s="123" t="s">
        <v>291</v>
      </c>
      <c r="G1259" s="124">
        <v>3010101000000</v>
      </c>
      <c r="H1259" s="125"/>
      <c r="I1259" s="123" t="s">
        <v>5160</v>
      </c>
      <c r="K1259" s="30">
        <v>8415049.1999999993</v>
      </c>
      <c r="L1259" s="121" t="s">
        <v>22</v>
      </c>
      <c r="N1259" s="30">
        <v>0</v>
      </c>
      <c r="P1259" s="30">
        <v>6077613.8300000001</v>
      </c>
      <c r="Q1259" s="30">
        <v>14492663.029999999</v>
      </c>
      <c r="R1259" s="121" t="s">
        <v>22</v>
      </c>
      <c r="U1259" s="48">
        <f t="shared" si="19"/>
        <v>14492663.029999999</v>
      </c>
    </row>
    <row r="1260" spans="2:21">
      <c r="B1260" s="121" t="s">
        <v>5157</v>
      </c>
      <c r="C1260" s="122">
        <v>1051</v>
      </c>
      <c r="D1260" s="105"/>
      <c r="E1260" s="103"/>
      <c r="F1260" s="123" t="s">
        <v>291</v>
      </c>
      <c r="G1260" s="124">
        <v>3010103000000</v>
      </c>
      <c r="H1260" s="125"/>
      <c r="I1260" s="123" t="s">
        <v>5161</v>
      </c>
      <c r="K1260" s="30">
        <v>11134898.07</v>
      </c>
      <c r="L1260" s="121" t="s">
        <v>22</v>
      </c>
      <c r="N1260" s="30">
        <v>0</v>
      </c>
      <c r="P1260" s="30">
        <v>7011814.0999999996</v>
      </c>
      <c r="Q1260" s="30">
        <v>18146712.170000002</v>
      </c>
      <c r="R1260" s="121" t="s">
        <v>22</v>
      </c>
      <c r="U1260" s="48">
        <f t="shared" si="19"/>
        <v>18146712.170000002</v>
      </c>
    </row>
    <row r="1261" spans="2:21">
      <c r="B1261" s="121" t="s">
        <v>5157</v>
      </c>
      <c r="C1261" s="122">
        <v>1051</v>
      </c>
      <c r="D1261" s="105"/>
      <c r="E1261" s="103"/>
      <c r="F1261" s="123" t="s">
        <v>291</v>
      </c>
      <c r="G1261" s="124">
        <v>3010104000000</v>
      </c>
      <c r="H1261" s="125"/>
      <c r="I1261" s="123" t="s">
        <v>5162</v>
      </c>
      <c r="K1261" s="30">
        <v>8874.68</v>
      </c>
      <c r="L1261" s="121" t="s">
        <v>22</v>
      </c>
      <c r="N1261" s="30">
        <v>0</v>
      </c>
      <c r="P1261" s="30">
        <v>4483.6499999999996</v>
      </c>
      <c r="Q1261" s="30">
        <v>13358.33</v>
      </c>
      <c r="R1261" s="121" t="s">
        <v>22</v>
      </c>
      <c r="U1261" s="48">
        <f t="shared" si="19"/>
        <v>13358.33</v>
      </c>
    </row>
    <row r="1262" spans="2:21">
      <c r="B1262" s="121" t="s">
        <v>5157</v>
      </c>
      <c r="C1262" s="122">
        <v>1051</v>
      </c>
      <c r="D1262" s="105"/>
      <c r="E1262" s="103"/>
      <c r="F1262" s="123" t="s">
        <v>291</v>
      </c>
      <c r="G1262" s="124">
        <v>3010105000000</v>
      </c>
      <c r="H1262" s="125"/>
      <c r="I1262" s="123" t="s">
        <v>5163</v>
      </c>
      <c r="K1262" s="30">
        <v>72918</v>
      </c>
      <c r="L1262" s="121" t="s">
        <v>22</v>
      </c>
      <c r="N1262" s="30">
        <v>0</v>
      </c>
      <c r="P1262" s="30">
        <v>146900</v>
      </c>
      <c r="Q1262" s="30">
        <v>219818</v>
      </c>
      <c r="R1262" s="121" t="s">
        <v>22</v>
      </c>
      <c r="U1262" s="48">
        <f t="shared" si="19"/>
        <v>219818</v>
      </c>
    </row>
    <row r="1263" spans="2:21">
      <c r="B1263" s="121" t="s">
        <v>5157</v>
      </c>
      <c r="C1263" s="122">
        <v>1051</v>
      </c>
      <c r="D1263" s="105"/>
      <c r="E1263" s="103"/>
      <c r="F1263" s="123" t="s">
        <v>291</v>
      </c>
      <c r="G1263" s="124">
        <v>3020100000000</v>
      </c>
      <c r="H1263" s="125"/>
      <c r="I1263" s="123" t="s">
        <v>5151</v>
      </c>
      <c r="K1263" s="30">
        <v>-8954438.7100000009</v>
      </c>
      <c r="L1263" s="121" t="s">
        <v>143</v>
      </c>
      <c r="N1263" s="30">
        <v>4081524.03</v>
      </c>
      <c r="P1263" s="30">
        <v>0</v>
      </c>
      <c r="Q1263" s="30">
        <v>-13035962.74</v>
      </c>
      <c r="R1263" s="121" t="s">
        <v>143</v>
      </c>
      <c r="U1263" s="48">
        <f t="shared" si="19"/>
        <v>13035962.74</v>
      </c>
    </row>
    <row r="1264" spans="2:21">
      <c r="B1264" s="121" t="s">
        <v>5157</v>
      </c>
      <c r="C1264" s="122">
        <v>1051</v>
      </c>
      <c r="D1264" s="105"/>
      <c r="E1264" s="103"/>
      <c r="F1264" s="123" t="s">
        <v>291</v>
      </c>
      <c r="G1264" s="124">
        <v>3020200000000</v>
      </c>
      <c r="H1264" s="125"/>
      <c r="I1264" s="123" t="s">
        <v>5152</v>
      </c>
      <c r="K1264" s="30">
        <v>-940890.82</v>
      </c>
      <c r="L1264" s="121" t="s">
        <v>143</v>
      </c>
      <c r="N1264" s="30">
        <v>507102.73</v>
      </c>
      <c r="P1264" s="30">
        <v>0</v>
      </c>
      <c r="Q1264" s="30">
        <v>-1447993.55</v>
      </c>
      <c r="R1264" s="121" t="s">
        <v>143</v>
      </c>
      <c r="U1264" s="48">
        <f t="shared" si="19"/>
        <v>1447993.55</v>
      </c>
    </row>
  </sheetData>
  <mergeCells count="2514">
    <mergeCell ref="C1262:E1262"/>
    <mergeCell ref="G1262:H1262"/>
    <mergeCell ref="C1263:E1263"/>
    <mergeCell ref="G1263:H1263"/>
    <mergeCell ref="C1264:E1264"/>
    <mergeCell ref="G1264:H1264"/>
    <mergeCell ref="C1257:E1257"/>
    <mergeCell ref="G1257:H1257"/>
    <mergeCell ref="C1258:E1258"/>
    <mergeCell ref="G1258:H1258"/>
    <mergeCell ref="C1259:E1259"/>
    <mergeCell ref="G1259:H1259"/>
    <mergeCell ref="C1260:E1260"/>
    <mergeCell ref="G1260:H1260"/>
    <mergeCell ref="C1261:E1261"/>
    <mergeCell ref="G1261:H1261"/>
    <mergeCell ref="C1252:E1252"/>
    <mergeCell ref="G1252:H1252"/>
    <mergeCell ref="C1253:E1253"/>
    <mergeCell ref="G1253:H1253"/>
    <mergeCell ref="C1254:E1254"/>
    <mergeCell ref="G1254:H1254"/>
    <mergeCell ref="C1255:E1255"/>
    <mergeCell ref="G1255:H1255"/>
    <mergeCell ref="C1256:E1256"/>
    <mergeCell ref="G1256:H1256"/>
    <mergeCell ref="C1247:E1247"/>
    <mergeCell ref="G1247:H1247"/>
    <mergeCell ref="C1248:E1248"/>
    <mergeCell ref="G1248:H1248"/>
    <mergeCell ref="C1249:E1249"/>
    <mergeCell ref="G1249:H1249"/>
    <mergeCell ref="C1250:E1250"/>
    <mergeCell ref="G1250:H1250"/>
    <mergeCell ref="C1251:E1251"/>
    <mergeCell ref="G1251:H1251"/>
    <mergeCell ref="C1242:E1242"/>
    <mergeCell ref="G1242:H1242"/>
    <mergeCell ref="C1243:E1243"/>
    <mergeCell ref="G1243:H1243"/>
    <mergeCell ref="C1244:E1244"/>
    <mergeCell ref="G1244:H1244"/>
    <mergeCell ref="C1245:E1245"/>
    <mergeCell ref="G1245:H1245"/>
    <mergeCell ref="C1246:E1246"/>
    <mergeCell ref="G1246:H1246"/>
    <mergeCell ref="C1237:E1237"/>
    <mergeCell ref="G1237:H1237"/>
    <mergeCell ref="C1238:E1238"/>
    <mergeCell ref="G1238:H1238"/>
    <mergeCell ref="C1239:E1239"/>
    <mergeCell ref="G1239:H1239"/>
    <mergeCell ref="C1240:E1240"/>
    <mergeCell ref="G1240:H1240"/>
    <mergeCell ref="C1241:E1241"/>
    <mergeCell ref="G1241:H1241"/>
    <mergeCell ref="C1232:E1232"/>
    <mergeCell ref="G1232:H1232"/>
    <mergeCell ref="C1233:E1233"/>
    <mergeCell ref="G1233:H1233"/>
    <mergeCell ref="C1234:E1234"/>
    <mergeCell ref="G1234:H1234"/>
    <mergeCell ref="C1235:E1235"/>
    <mergeCell ref="G1235:H1235"/>
    <mergeCell ref="C1236:E1236"/>
    <mergeCell ref="G1236:H1236"/>
    <mergeCell ref="C1227:E1227"/>
    <mergeCell ref="G1227:H1227"/>
    <mergeCell ref="C1228:E1228"/>
    <mergeCell ref="G1228:H1228"/>
    <mergeCell ref="C1229:E1229"/>
    <mergeCell ref="G1229:H1229"/>
    <mergeCell ref="C1230:E1230"/>
    <mergeCell ref="G1230:H1230"/>
    <mergeCell ref="C1231:E1231"/>
    <mergeCell ref="G1231:H1231"/>
    <mergeCell ref="C1222:E1222"/>
    <mergeCell ref="G1222:H1222"/>
    <mergeCell ref="C1223:E1223"/>
    <mergeCell ref="G1223:H1223"/>
    <mergeCell ref="C1224:E1224"/>
    <mergeCell ref="G1224:H1224"/>
    <mergeCell ref="C1225:E1225"/>
    <mergeCell ref="G1225:H1225"/>
    <mergeCell ref="C1226:E1226"/>
    <mergeCell ref="G1226:H1226"/>
    <mergeCell ref="C1217:E1217"/>
    <mergeCell ref="G1217:H1217"/>
    <mergeCell ref="C1218:E1218"/>
    <mergeCell ref="G1218:H1218"/>
    <mergeCell ref="C1219:E1219"/>
    <mergeCell ref="G1219:H1219"/>
    <mergeCell ref="C1220:E1220"/>
    <mergeCell ref="G1220:H1220"/>
    <mergeCell ref="C1221:E1221"/>
    <mergeCell ref="G1221:H1221"/>
    <mergeCell ref="C1212:E1212"/>
    <mergeCell ref="G1212:H1212"/>
    <mergeCell ref="C1213:E1213"/>
    <mergeCell ref="G1213:H1213"/>
    <mergeCell ref="C1214:E1214"/>
    <mergeCell ref="G1214:H1214"/>
    <mergeCell ref="C1215:E1215"/>
    <mergeCell ref="G1215:H1215"/>
    <mergeCell ref="C1216:E1216"/>
    <mergeCell ref="G1216:H1216"/>
    <mergeCell ref="C1207:E1207"/>
    <mergeCell ref="G1207:H1207"/>
    <mergeCell ref="C1208:E1208"/>
    <mergeCell ref="G1208:H1208"/>
    <mergeCell ref="C1209:E1209"/>
    <mergeCell ref="G1209:H1209"/>
    <mergeCell ref="C1210:E1210"/>
    <mergeCell ref="G1210:H1210"/>
    <mergeCell ref="C1211:E1211"/>
    <mergeCell ref="G1211:H1211"/>
    <mergeCell ref="C1202:E1202"/>
    <mergeCell ref="G1202:H1202"/>
    <mergeCell ref="C1203:E1203"/>
    <mergeCell ref="G1203:H1203"/>
    <mergeCell ref="C1204:E1204"/>
    <mergeCell ref="G1204:H1204"/>
    <mergeCell ref="C1205:E1205"/>
    <mergeCell ref="G1205:H1205"/>
    <mergeCell ref="C1206:E1206"/>
    <mergeCell ref="G1206:H1206"/>
    <mergeCell ref="C1197:E1197"/>
    <mergeCell ref="G1197:H1197"/>
    <mergeCell ref="C1198:E1198"/>
    <mergeCell ref="G1198:H1198"/>
    <mergeCell ref="C1199:E1199"/>
    <mergeCell ref="G1199:H1199"/>
    <mergeCell ref="C1200:E1200"/>
    <mergeCell ref="G1200:H1200"/>
    <mergeCell ref="C1201:E1201"/>
    <mergeCell ref="G1201:H1201"/>
    <mergeCell ref="C1192:E1192"/>
    <mergeCell ref="G1192:H1192"/>
    <mergeCell ref="C1193:E1193"/>
    <mergeCell ref="G1193:H1193"/>
    <mergeCell ref="C1194:E1194"/>
    <mergeCell ref="G1194:H1194"/>
    <mergeCell ref="C1195:E1195"/>
    <mergeCell ref="G1195:H1195"/>
    <mergeCell ref="C1196:E1196"/>
    <mergeCell ref="G1196:H1196"/>
    <mergeCell ref="C1187:E1187"/>
    <mergeCell ref="G1187:H1187"/>
    <mergeCell ref="C1188:E1188"/>
    <mergeCell ref="G1188:H1188"/>
    <mergeCell ref="C1189:E1189"/>
    <mergeCell ref="G1189:H1189"/>
    <mergeCell ref="C1190:E1190"/>
    <mergeCell ref="G1190:H1190"/>
    <mergeCell ref="C1191:E1191"/>
    <mergeCell ref="G1191:H1191"/>
    <mergeCell ref="C1182:E1182"/>
    <mergeCell ref="G1182:H1182"/>
    <mergeCell ref="C1183:E1183"/>
    <mergeCell ref="G1183:H1183"/>
    <mergeCell ref="C1184:E1184"/>
    <mergeCell ref="G1184:H1184"/>
    <mergeCell ref="C1185:E1185"/>
    <mergeCell ref="G1185:H1185"/>
    <mergeCell ref="C1186:E1186"/>
    <mergeCell ref="G1186:H1186"/>
    <mergeCell ref="C1177:E1177"/>
    <mergeCell ref="G1177:H1177"/>
    <mergeCell ref="C1178:E1178"/>
    <mergeCell ref="G1178:H1178"/>
    <mergeCell ref="C1179:E1179"/>
    <mergeCell ref="G1179:H1179"/>
    <mergeCell ref="C1180:E1180"/>
    <mergeCell ref="G1180:H1180"/>
    <mergeCell ref="C1181:E1181"/>
    <mergeCell ref="G1181:H1181"/>
    <mergeCell ref="C1172:E1172"/>
    <mergeCell ref="G1172:H1172"/>
    <mergeCell ref="C1173:E1173"/>
    <mergeCell ref="G1173:H1173"/>
    <mergeCell ref="C1174:E1174"/>
    <mergeCell ref="G1174:H1174"/>
    <mergeCell ref="C1175:E1175"/>
    <mergeCell ref="G1175:H1175"/>
    <mergeCell ref="C1176:E1176"/>
    <mergeCell ref="G1176:H1176"/>
    <mergeCell ref="C1167:E1167"/>
    <mergeCell ref="G1167:H1167"/>
    <mergeCell ref="C1168:E1168"/>
    <mergeCell ref="G1168:H1168"/>
    <mergeCell ref="C1169:E1169"/>
    <mergeCell ref="G1169:H1169"/>
    <mergeCell ref="C1170:E1170"/>
    <mergeCell ref="G1170:H1170"/>
    <mergeCell ref="C1171:E1171"/>
    <mergeCell ref="G1171:H1171"/>
    <mergeCell ref="C1162:E1162"/>
    <mergeCell ref="G1162:H1162"/>
    <mergeCell ref="C1163:E1163"/>
    <mergeCell ref="G1163:H1163"/>
    <mergeCell ref="C1164:E1164"/>
    <mergeCell ref="G1164:H1164"/>
    <mergeCell ref="C1165:E1165"/>
    <mergeCell ref="G1165:H1165"/>
    <mergeCell ref="C1166:E1166"/>
    <mergeCell ref="G1166:H1166"/>
    <mergeCell ref="C1157:E1157"/>
    <mergeCell ref="G1157:H1157"/>
    <mergeCell ref="C1158:E1158"/>
    <mergeCell ref="G1158:H1158"/>
    <mergeCell ref="C1159:E1159"/>
    <mergeCell ref="G1159:H1159"/>
    <mergeCell ref="C1160:E1160"/>
    <mergeCell ref="G1160:H1160"/>
    <mergeCell ref="C1161:E1161"/>
    <mergeCell ref="G1161:H1161"/>
    <mergeCell ref="C1152:E1152"/>
    <mergeCell ref="G1152:H1152"/>
    <mergeCell ref="C1153:E1153"/>
    <mergeCell ref="G1153:H1153"/>
    <mergeCell ref="C1154:E1154"/>
    <mergeCell ref="G1154:H1154"/>
    <mergeCell ref="C1155:E1155"/>
    <mergeCell ref="G1155:H1155"/>
    <mergeCell ref="C1156:E1156"/>
    <mergeCell ref="G1156:H1156"/>
    <mergeCell ref="C1147:E1147"/>
    <mergeCell ref="G1147:H1147"/>
    <mergeCell ref="C1148:E1148"/>
    <mergeCell ref="G1148:H1148"/>
    <mergeCell ref="C1149:E1149"/>
    <mergeCell ref="G1149:H1149"/>
    <mergeCell ref="C1150:E1150"/>
    <mergeCell ref="G1150:H1150"/>
    <mergeCell ref="C1151:E1151"/>
    <mergeCell ref="G1151:H1151"/>
    <mergeCell ref="C1142:E1142"/>
    <mergeCell ref="G1142:H1142"/>
    <mergeCell ref="C1143:E1143"/>
    <mergeCell ref="G1143:H1143"/>
    <mergeCell ref="C1144:E1144"/>
    <mergeCell ref="G1144:H1144"/>
    <mergeCell ref="C1145:E1145"/>
    <mergeCell ref="G1145:H1145"/>
    <mergeCell ref="C1146:E1146"/>
    <mergeCell ref="G1146:H1146"/>
    <mergeCell ref="C1137:E1137"/>
    <mergeCell ref="G1137:H1137"/>
    <mergeCell ref="C1138:E1138"/>
    <mergeCell ref="G1138:H1138"/>
    <mergeCell ref="C1139:E1139"/>
    <mergeCell ref="G1139:H1139"/>
    <mergeCell ref="C1140:E1140"/>
    <mergeCell ref="G1140:H1140"/>
    <mergeCell ref="C1141:E1141"/>
    <mergeCell ref="G1141:H1141"/>
    <mergeCell ref="C1132:E1132"/>
    <mergeCell ref="G1132:H1132"/>
    <mergeCell ref="C1133:E1133"/>
    <mergeCell ref="G1133:H1133"/>
    <mergeCell ref="C1134:E1134"/>
    <mergeCell ref="G1134:H1134"/>
    <mergeCell ref="C1135:E1135"/>
    <mergeCell ref="G1135:H1135"/>
    <mergeCell ref="C1136:E1136"/>
    <mergeCell ref="G1136:H1136"/>
    <mergeCell ref="C1127:E1127"/>
    <mergeCell ref="G1127:H1127"/>
    <mergeCell ref="C1128:E1128"/>
    <mergeCell ref="G1128:H1128"/>
    <mergeCell ref="C1129:E1129"/>
    <mergeCell ref="G1129:H1129"/>
    <mergeCell ref="C1130:E1130"/>
    <mergeCell ref="G1130:H1130"/>
    <mergeCell ref="C1131:E1131"/>
    <mergeCell ref="G1131:H1131"/>
    <mergeCell ref="C1122:E1122"/>
    <mergeCell ref="G1122:H1122"/>
    <mergeCell ref="C1123:E1123"/>
    <mergeCell ref="G1123:H1123"/>
    <mergeCell ref="C1124:E1124"/>
    <mergeCell ref="G1124:H1124"/>
    <mergeCell ref="C1125:E1125"/>
    <mergeCell ref="G1125:H1125"/>
    <mergeCell ref="C1126:E1126"/>
    <mergeCell ref="G1126:H1126"/>
    <mergeCell ref="C1117:E1117"/>
    <mergeCell ref="G1117:H1117"/>
    <mergeCell ref="C1118:E1118"/>
    <mergeCell ref="G1118:H1118"/>
    <mergeCell ref="C1119:E1119"/>
    <mergeCell ref="G1119:H1119"/>
    <mergeCell ref="C1120:E1120"/>
    <mergeCell ref="G1120:H1120"/>
    <mergeCell ref="C1121:E1121"/>
    <mergeCell ref="G1121:H1121"/>
    <mergeCell ref="C1112:E1112"/>
    <mergeCell ref="G1112:H1112"/>
    <mergeCell ref="C1113:E1113"/>
    <mergeCell ref="G1113:H1113"/>
    <mergeCell ref="C1114:E1114"/>
    <mergeCell ref="G1114:H1114"/>
    <mergeCell ref="C1115:E1115"/>
    <mergeCell ref="G1115:H1115"/>
    <mergeCell ref="C1116:E1116"/>
    <mergeCell ref="G1116:H1116"/>
    <mergeCell ref="C1107:E1107"/>
    <mergeCell ref="G1107:H1107"/>
    <mergeCell ref="C1108:E1108"/>
    <mergeCell ref="G1108:H1108"/>
    <mergeCell ref="C1109:E1109"/>
    <mergeCell ref="G1109:H1109"/>
    <mergeCell ref="C1110:E1110"/>
    <mergeCell ref="G1110:H1110"/>
    <mergeCell ref="C1111:E1111"/>
    <mergeCell ref="G1111:H1111"/>
    <mergeCell ref="C1102:E1102"/>
    <mergeCell ref="G1102:H1102"/>
    <mergeCell ref="C1103:E1103"/>
    <mergeCell ref="G1103:H1103"/>
    <mergeCell ref="C1104:E1104"/>
    <mergeCell ref="G1104:H1104"/>
    <mergeCell ref="C1105:E1105"/>
    <mergeCell ref="G1105:H1105"/>
    <mergeCell ref="C1106:E1106"/>
    <mergeCell ref="G1106:H1106"/>
    <mergeCell ref="C1097:E1097"/>
    <mergeCell ref="G1097:H1097"/>
    <mergeCell ref="C1098:E1098"/>
    <mergeCell ref="G1098:H1098"/>
    <mergeCell ref="C1099:E1099"/>
    <mergeCell ref="G1099:H1099"/>
    <mergeCell ref="C1100:E1100"/>
    <mergeCell ref="G1100:H1100"/>
    <mergeCell ref="C1101:E1101"/>
    <mergeCell ref="G1101:H1101"/>
    <mergeCell ref="C1092:E1092"/>
    <mergeCell ref="G1092:H1092"/>
    <mergeCell ref="C1093:E1093"/>
    <mergeCell ref="G1093:H1093"/>
    <mergeCell ref="C1094:E1094"/>
    <mergeCell ref="G1094:H1094"/>
    <mergeCell ref="C1095:E1095"/>
    <mergeCell ref="G1095:H1095"/>
    <mergeCell ref="C1096:E1096"/>
    <mergeCell ref="G1096:H1096"/>
    <mergeCell ref="C1087:E1087"/>
    <mergeCell ref="G1087:H1087"/>
    <mergeCell ref="C1088:E1088"/>
    <mergeCell ref="G1088:H1088"/>
    <mergeCell ref="C1089:E1089"/>
    <mergeCell ref="G1089:H1089"/>
    <mergeCell ref="C1090:E1090"/>
    <mergeCell ref="G1090:H1090"/>
    <mergeCell ref="C1091:E1091"/>
    <mergeCell ref="G1091:H1091"/>
    <mergeCell ref="C1082:E1082"/>
    <mergeCell ref="G1082:H1082"/>
    <mergeCell ref="C1083:E1083"/>
    <mergeCell ref="G1083:H1083"/>
    <mergeCell ref="C1084:E1084"/>
    <mergeCell ref="G1084:H1084"/>
    <mergeCell ref="C1085:E1085"/>
    <mergeCell ref="G1085:H1085"/>
    <mergeCell ref="C1086:E1086"/>
    <mergeCell ref="G1086:H1086"/>
    <mergeCell ref="C1077:E1077"/>
    <mergeCell ref="G1077:H1077"/>
    <mergeCell ref="C1078:E1078"/>
    <mergeCell ref="G1078:H1078"/>
    <mergeCell ref="C1079:E1079"/>
    <mergeCell ref="G1079:H1079"/>
    <mergeCell ref="C1080:E1080"/>
    <mergeCell ref="G1080:H1080"/>
    <mergeCell ref="C1081:E1081"/>
    <mergeCell ref="G1081:H1081"/>
    <mergeCell ref="C1072:E1072"/>
    <mergeCell ref="G1072:H1072"/>
    <mergeCell ref="C1073:E1073"/>
    <mergeCell ref="G1073:H1073"/>
    <mergeCell ref="C1074:E1074"/>
    <mergeCell ref="G1074:H1074"/>
    <mergeCell ref="C1075:E1075"/>
    <mergeCell ref="G1075:H1075"/>
    <mergeCell ref="C1076:E1076"/>
    <mergeCell ref="G1076:H1076"/>
    <mergeCell ref="C1067:E1067"/>
    <mergeCell ref="G1067:H1067"/>
    <mergeCell ref="C1068:E1068"/>
    <mergeCell ref="G1068:H1068"/>
    <mergeCell ref="C1069:E1069"/>
    <mergeCell ref="G1069:H1069"/>
    <mergeCell ref="C1070:E1070"/>
    <mergeCell ref="G1070:H1070"/>
    <mergeCell ref="C1071:E1071"/>
    <mergeCell ref="G1071:H1071"/>
    <mergeCell ref="C1062:E1062"/>
    <mergeCell ref="G1062:H1062"/>
    <mergeCell ref="C1063:E1063"/>
    <mergeCell ref="G1063:H1063"/>
    <mergeCell ref="C1064:E1064"/>
    <mergeCell ref="G1064:H1064"/>
    <mergeCell ref="C1065:E1065"/>
    <mergeCell ref="G1065:H1065"/>
    <mergeCell ref="C1066:E1066"/>
    <mergeCell ref="G1066:H1066"/>
    <mergeCell ref="C1057:E1057"/>
    <mergeCell ref="G1057:H1057"/>
    <mergeCell ref="C1058:E1058"/>
    <mergeCell ref="G1058:H1058"/>
    <mergeCell ref="C1059:E1059"/>
    <mergeCell ref="G1059:H1059"/>
    <mergeCell ref="C1060:E1060"/>
    <mergeCell ref="G1060:H1060"/>
    <mergeCell ref="C1061:E1061"/>
    <mergeCell ref="G1061:H1061"/>
    <mergeCell ref="C1052:E1052"/>
    <mergeCell ref="G1052:H1052"/>
    <mergeCell ref="C1053:E1053"/>
    <mergeCell ref="G1053:H1053"/>
    <mergeCell ref="C1054:E1054"/>
    <mergeCell ref="G1054:H1054"/>
    <mergeCell ref="C1055:E1055"/>
    <mergeCell ref="G1055:H1055"/>
    <mergeCell ref="C1056:E1056"/>
    <mergeCell ref="G1056:H1056"/>
    <mergeCell ref="C1047:E1047"/>
    <mergeCell ref="G1047:H1047"/>
    <mergeCell ref="C1048:E1048"/>
    <mergeCell ref="G1048:H1048"/>
    <mergeCell ref="C1049:E1049"/>
    <mergeCell ref="G1049:H1049"/>
    <mergeCell ref="C1050:E1050"/>
    <mergeCell ref="G1050:H1050"/>
    <mergeCell ref="C1051:E1051"/>
    <mergeCell ref="G1051:H1051"/>
    <mergeCell ref="C1042:E1042"/>
    <mergeCell ref="G1042:H1042"/>
    <mergeCell ref="C1043:E1043"/>
    <mergeCell ref="G1043:H1043"/>
    <mergeCell ref="C1044:E1044"/>
    <mergeCell ref="G1044:H1044"/>
    <mergeCell ref="C1045:E1045"/>
    <mergeCell ref="G1045:H1045"/>
    <mergeCell ref="C1046:E1046"/>
    <mergeCell ref="G1046:H1046"/>
    <mergeCell ref="C1037:E1037"/>
    <mergeCell ref="G1037:H1037"/>
    <mergeCell ref="C1038:E1038"/>
    <mergeCell ref="G1038:H1038"/>
    <mergeCell ref="C1039:E1039"/>
    <mergeCell ref="G1039:H1039"/>
    <mergeCell ref="C1040:E1040"/>
    <mergeCell ref="G1040:H1040"/>
    <mergeCell ref="C1041:E1041"/>
    <mergeCell ref="G1041:H1041"/>
    <mergeCell ref="C1032:E1032"/>
    <mergeCell ref="G1032:H1032"/>
    <mergeCell ref="C1033:E1033"/>
    <mergeCell ref="G1033:H1033"/>
    <mergeCell ref="C1034:E1034"/>
    <mergeCell ref="G1034:H1034"/>
    <mergeCell ref="C1035:E1035"/>
    <mergeCell ref="G1035:H1035"/>
    <mergeCell ref="C1036:E1036"/>
    <mergeCell ref="G1036:H1036"/>
    <mergeCell ref="C1027:E1027"/>
    <mergeCell ref="G1027:H1027"/>
    <mergeCell ref="C1028:E1028"/>
    <mergeCell ref="G1028:H1028"/>
    <mergeCell ref="C1029:E1029"/>
    <mergeCell ref="G1029:H1029"/>
    <mergeCell ref="C1030:E1030"/>
    <mergeCell ref="G1030:H1030"/>
    <mergeCell ref="C1031:E1031"/>
    <mergeCell ref="G1031:H1031"/>
    <mergeCell ref="C1022:E1022"/>
    <mergeCell ref="G1022:H1022"/>
    <mergeCell ref="C1023:E1023"/>
    <mergeCell ref="G1023:H1023"/>
    <mergeCell ref="C1024:E1024"/>
    <mergeCell ref="G1024:H1024"/>
    <mergeCell ref="C1025:E1025"/>
    <mergeCell ref="G1025:H1025"/>
    <mergeCell ref="C1026:E1026"/>
    <mergeCell ref="G1026:H1026"/>
    <mergeCell ref="C1017:E1017"/>
    <mergeCell ref="G1017:H1017"/>
    <mergeCell ref="C1018:E1018"/>
    <mergeCell ref="G1018:H1018"/>
    <mergeCell ref="C1019:E1019"/>
    <mergeCell ref="G1019:H1019"/>
    <mergeCell ref="C1020:E1020"/>
    <mergeCell ref="G1020:H1020"/>
    <mergeCell ref="C1021:E1021"/>
    <mergeCell ref="G1021:H1021"/>
    <mergeCell ref="C1012:E1012"/>
    <mergeCell ref="G1012:H1012"/>
    <mergeCell ref="C1013:E1013"/>
    <mergeCell ref="G1013:H1013"/>
    <mergeCell ref="C1014:E1014"/>
    <mergeCell ref="G1014:H1014"/>
    <mergeCell ref="C1015:E1015"/>
    <mergeCell ref="G1015:H1015"/>
    <mergeCell ref="C1016:E1016"/>
    <mergeCell ref="G1016:H1016"/>
    <mergeCell ref="C1007:E1007"/>
    <mergeCell ref="G1007:H1007"/>
    <mergeCell ref="C1008:E1008"/>
    <mergeCell ref="G1008:H1008"/>
    <mergeCell ref="C1009:E1009"/>
    <mergeCell ref="G1009:H1009"/>
    <mergeCell ref="C1010:E1010"/>
    <mergeCell ref="G1010:H1010"/>
    <mergeCell ref="C1011:E1011"/>
    <mergeCell ref="G1011:H1011"/>
    <mergeCell ref="C1002:E1002"/>
    <mergeCell ref="G1002:H1002"/>
    <mergeCell ref="C1003:E1003"/>
    <mergeCell ref="G1003:H1003"/>
    <mergeCell ref="C1004:E1004"/>
    <mergeCell ref="G1004:H1004"/>
    <mergeCell ref="C1005:E1005"/>
    <mergeCell ref="G1005:H1005"/>
    <mergeCell ref="C1006:E1006"/>
    <mergeCell ref="G1006:H1006"/>
    <mergeCell ref="C997:E997"/>
    <mergeCell ref="G997:H997"/>
    <mergeCell ref="C998:E998"/>
    <mergeCell ref="G998:H998"/>
    <mergeCell ref="C999:E999"/>
    <mergeCell ref="G999:H999"/>
    <mergeCell ref="C1000:E1000"/>
    <mergeCell ref="G1000:H1000"/>
    <mergeCell ref="C1001:E1001"/>
    <mergeCell ref="G1001:H1001"/>
    <mergeCell ref="C992:E992"/>
    <mergeCell ref="G992:H992"/>
    <mergeCell ref="C993:E993"/>
    <mergeCell ref="G993:H993"/>
    <mergeCell ref="C994:E994"/>
    <mergeCell ref="G994:H994"/>
    <mergeCell ref="C995:E995"/>
    <mergeCell ref="G995:H995"/>
    <mergeCell ref="C996:E996"/>
    <mergeCell ref="G996:H996"/>
    <mergeCell ref="C987:E987"/>
    <mergeCell ref="G987:H987"/>
    <mergeCell ref="C988:E988"/>
    <mergeCell ref="G988:H988"/>
    <mergeCell ref="C989:E989"/>
    <mergeCell ref="G989:H989"/>
    <mergeCell ref="C990:E990"/>
    <mergeCell ref="G990:H990"/>
    <mergeCell ref="C991:E991"/>
    <mergeCell ref="G991:H991"/>
    <mergeCell ref="C982:E982"/>
    <mergeCell ref="G982:H982"/>
    <mergeCell ref="C983:E983"/>
    <mergeCell ref="G983:H983"/>
    <mergeCell ref="C984:E984"/>
    <mergeCell ref="G984:H984"/>
    <mergeCell ref="C985:E985"/>
    <mergeCell ref="G985:H985"/>
    <mergeCell ref="C986:E986"/>
    <mergeCell ref="G986:H986"/>
    <mergeCell ref="C977:E977"/>
    <mergeCell ref="G977:H977"/>
    <mergeCell ref="C978:E978"/>
    <mergeCell ref="G978:H978"/>
    <mergeCell ref="C979:E979"/>
    <mergeCell ref="G979:H979"/>
    <mergeCell ref="C980:E980"/>
    <mergeCell ref="G980:H980"/>
    <mergeCell ref="C981:E981"/>
    <mergeCell ref="G981:H981"/>
    <mergeCell ref="C972:E972"/>
    <mergeCell ref="G972:H972"/>
    <mergeCell ref="C973:E973"/>
    <mergeCell ref="G973:H973"/>
    <mergeCell ref="C974:E974"/>
    <mergeCell ref="G974:H974"/>
    <mergeCell ref="C975:E975"/>
    <mergeCell ref="G975:H975"/>
    <mergeCell ref="C976:E976"/>
    <mergeCell ref="G976:H976"/>
    <mergeCell ref="C967:E967"/>
    <mergeCell ref="G967:H967"/>
    <mergeCell ref="C968:E968"/>
    <mergeCell ref="G968:H968"/>
    <mergeCell ref="C969:E969"/>
    <mergeCell ref="G969:H969"/>
    <mergeCell ref="C970:E970"/>
    <mergeCell ref="G970:H970"/>
    <mergeCell ref="C971:E971"/>
    <mergeCell ref="G971:H971"/>
    <mergeCell ref="C962:E962"/>
    <mergeCell ref="G962:H962"/>
    <mergeCell ref="C963:E963"/>
    <mergeCell ref="G963:H963"/>
    <mergeCell ref="C964:E964"/>
    <mergeCell ref="G964:H964"/>
    <mergeCell ref="C965:E965"/>
    <mergeCell ref="G965:H965"/>
    <mergeCell ref="C966:E966"/>
    <mergeCell ref="G966:H966"/>
    <mergeCell ref="C957:E957"/>
    <mergeCell ref="G957:H957"/>
    <mergeCell ref="C958:E958"/>
    <mergeCell ref="G958:H958"/>
    <mergeCell ref="C959:E959"/>
    <mergeCell ref="G959:H959"/>
    <mergeCell ref="C960:E960"/>
    <mergeCell ref="G960:H960"/>
    <mergeCell ref="C961:E961"/>
    <mergeCell ref="G961:H961"/>
    <mergeCell ref="C952:E952"/>
    <mergeCell ref="G952:H952"/>
    <mergeCell ref="C953:E953"/>
    <mergeCell ref="G953:H953"/>
    <mergeCell ref="C954:E954"/>
    <mergeCell ref="G954:H954"/>
    <mergeCell ref="C955:E955"/>
    <mergeCell ref="G955:H955"/>
    <mergeCell ref="C956:E956"/>
    <mergeCell ref="G956:H956"/>
    <mergeCell ref="C947:E947"/>
    <mergeCell ref="G947:H947"/>
    <mergeCell ref="C948:E948"/>
    <mergeCell ref="G948:H948"/>
    <mergeCell ref="C949:E949"/>
    <mergeCell ref="G949:H949"/>
    <mergeCell ref="C950:E950"/>
    <mergeCell ref="G950:H950"/>
    <mergeCell ref="C951:E951"/>
    <mergeCell ref="G951:H951"/>
    <mergeCell ref="C942:E942"/>
    <mergeCell ref="G942:H942"/>
    <mergeCell ref="C943:E943"/>
    <mergeCell ref="G943:H943"/>
    <mergeCell ref="C944:E944"/>
    <mergeCell ref="G944:H944"/>
    <mergeCell ref="C945:E945"/>
    <mergeCell ref="G945:H945"/>
    <mergeCell ref="C946:E946"/>
    <mergeCell ref="G946:H946"/>
    <mergeCell ref="C937:E937"/>
    <mergeCell ref="G937:H937"/>
    <mergeCell ref="C938:E938"/>
    <mergeCell ref="G938:H938"/>
    <mergeCell ref="C939:E939"/>
    <mergeCell ref="G939:H939"/>
    <mergeCell ref="C940:E940"/>
    <mergeCell ref="G940:H940"/>
    <mergeCell ref="C941:E941"/>
    <mergeCell ref="G941:H941"/>
    <mergeCell ref="C932:E932"/>
    <mergeCell ref="G932:H932"/>
    <mergeCell ref="C933:E933"/>
    <mergeCell ref="G933:H933"/>
    <mergeCell ref="C934:E934"/>
    <mergeCell ref="G934:H934"/>
    <mergeCell ref="C935:E935"/>
    <mergeCell ref="G935:H935"/>
    <mergeCell ref="C936:E936"/>
    <mergeCell ref="G936:H936"/>
    <mergeCell ref="C927:E927"/>
    <mergeCell ref="G927:H927"/>
    <mergeCell ref="C928:E928"/>
    <mergeCell ref="G928:H928"/>
    <mergeCell ref="C929:E929"/>
    <mergeCell ref="G929:H929"/>
    <mergeCell ref="C930:E930"/>
    <mergeCell ref="G930:H930"/>
    <mergeCell ref="C931:E931"/>
    <mergeCell ref="G931:H931"/>
    <mergeCell ref="C922:E922"/>
    <mergeCell ref="G922:H922"/>
    <mergeCell ref="C923:E923"/>
    <mergeCell ref="G923:H923"/>
    <mergeCell ref="C924:E924"/>
    <mergeCell ref="G924:H924"/>
    <mergeCell ref="C925:E925"/>
    <mergeCell ref="G925:H925"/>
    <mergeCell ref="C926:E926"/>
    <mergeCell ref="G926:H926"/>
    <mergeCell ref="C917:E917"/>
    <mergeCell ref="G917:H917"/>
    <mergeCell ref="C918:E918"/>
    <mergeCell ref="G918:H918"/>
    <mergeCell ref="C919:E919"/>
    <mergeCell ref="G919:H919"/>
    <mergeCell ref="C920:E920"/>
    <mergeCell ref="G920:H920"/>
    <mergeCell ref="C921:E921"/>
    <mergeCell ref="G921:H921"/>
    <mergeCell ref="C912:E912"/>
    <mergeCell ref="G912:H912"/>
    <mergeCell ref="C913:E913"/>
    <mergeCell ref="G913:H913"/>
    <mergeCell ref="C914:E914"/>
    <mergeCell ref="G914:H914"/>
    <mergeCell ref="C915:E915"/>
    <mergeCell ref="G915:H915"/>
    <mergeCell ref="C916:E916"/>
    <mergeCell ref="G916:H916"/>
    <mergeCell ref="C907:E907"/>
    <mergeCell ref="G907:H907"/>
    <mergeCell ref="C908:E908"/>
    <mergeCell ref="G908:H908"/>
    <mergeCell ref="C909:E909"/>
    <mergeCell ref="G909:H909"/>
    <mergeCell ref="C910:E910"/>
    <mergeCell ref="G910:H910"/>
    <mergeCell ref="C911:E911"/>
    <mergeCell ref="G911:H911"/>
    <mergeCell ref="C902:E902"/>
    <mergeCell ref="G902:H902"/>
    <mergeCell ref="C903:E903"/>
    <mergeCell ref="G903:H903"/>
    <mergeCell ref="C904:E904"/>
    <mergeCell ref="G904:H904"/>
    <mergeCell ref="C905:E905"/>
    <mergeCell ref="G905:H905"/>
    <mergeCell ref="C906:E906"/>
    <mergeCell ref="G906:H906"/>
    <mergeCell ref="C897:E897"/>
    <mergeCell ref="G897:H897"/>
    <mergeCell ref="C898:E898"/>
    <mergeCell ref="G898:H898"/>
    <mergeCell ref="C899:E899"/>
    <mergeCell ref="G899:H899"/>
    <mergeCell ref="C900:E900"/>
    <mergeCell ref="G900:H900"/>
    <mergeCell ref="C901:E901"/>
    <mergeCell ref="G901:H901"/>
    <mergeCell ref="C892:E892"/>
    <mergeCell ref="G892:H892"/>
    <mergeCell ref="C893:E893"/>
    <mergeCell ref="G893:H893"/>
    <mergeCell ref="C894:E894"/>
    <mergeCell ref="G894:H894"/>
    <mergeCell ref="C895:E895"/>
    <mergeCell ref="G895:H895"/>
    <mergeCell ref="C896:E896"/>
    <mergeCell ref="G896:H896"/>
    <mergeCell ref="C887:E887"/>
    <mergeCell ref="G887:H887"/>
    <mergeCell ref="C888:E888"/>
    <mergeCell ref="G888:H888"/>
    <mergeCell ref="C889:E889"/>
    <mergeCell ref="G889:H889"/>
    <mergeCell ref="C890:E890"/>
    <mergeCell ref="G890:H890"/>
    <mergeCell ref="C891:E891"/>
    <mergeCell ref="G891:H891"/>
    <mergeCell ref="C882:E882"/>
    <mergeCell ref="G882:H882"/>
    <mergeCell ref="C883:E883"/>
    <mergeCell ref="G883:H883"/>
    <mergeCell ref="C884:E884"/>
    <mergeCell ref="G884:H884"/>
    <mergeCell ref="C885:E885"/>
    <mergeCell ref="G885:H885"/>
    <mergeCell ref="C886:E886"/>
    <mergeCell ref="G886:H886"/>
    <mergeCell ref="C877:E877"/>
    <mergeCell ref="G877:H877"/>
    <mergeCell ref="C878:E878"/>
    <mergeCell ref="G878:H878"/>
    <mergeCell ref="C879:E879"/>
    <mergeCell ref="G879:H879"/>
    <mergeCell ref="C880:E880"/>
    <mergeCell ref="G880:H880"/>
    <mergeCell ref="C881:E881"/>
    <mergeCell ref="G881:H881"/>
    <mergeCell ref="C872:E872"/>
    <mergeCell ref="G872:H872"/>
    <mergeCell ref="C873:E873"/>
    <mergeCell ref="G873:H873"/>
    <mergeCell ref="C874:E874"/>
    <mergeCell ref="G874:H874"/>
    <mergeCell ref="C875:E875"/>
    <mergeCell ref="G875:H875"/>
    <mergeCell ref="C876:E876"/>
    <mergeCell ref="G876:H876"/>
    <mergeCell ref="C867:E867"/>
    <mergeCell ref="G867:H867"/>
    <mergeCell ref="C868:E868"/>
    <mergeCell ref="G868:H868"/>
    <mergeCell ref="C869:E869"/>
    <mergeCell ref="G869:H869"/>
    <mergeCell ref="C870:E870"/>
    <mergeCell ref="G870:H870"/>
    <mergeCell ref="C871:E871"/>
    <mergeCell ref="G871:H871"/>
    <mergeCell ref="C862:E862"/>
    <mergeCell ref="G862:H862"/>
    <mergeCell ref="C863:E863"/>
    <mergeCell ref="G863:H863"/>
    <mergeCell ref="C864:E864"/>
    <mergeCell ref="G864:H864"/>
    <mergeCell ref="C865:E865"/>
    <mergeCell ref="G865:H865"/>
    <mergeCell ref="C866:E866"/>
    <mergeCell ref="G866:H866"/>
    <mergeCell ref="C857:E857"/>
    <mergeCell ref="G857:H857"/>
    <mergeCell ref="C858:E858"/>
    <mergeCell ref="G858:H858"/>
    <mergeCell ref="C859:E859"/>
    <mergeCell ref="G859:H859"/>
    <mergeCell ref="C860:E860"/>
    <mergeCell ref="G860:H860"/>
    <mergeCell ref="C861:E861"/>
    <mergeCell ref="G861:H861"/>
    <mergeCell ref="C852:E852"/>
    <mergeCell ref="G852:H852"/>
    <mergeCell ref="C853:E853"/>
    <mergeCell ref="G853:H853"/>
    <mergeCell ref="C854:E854"/>
    <mergeCell ref="G854:H854"/>
    <mergeCell ref="C855:E855"/>
    <mergeCell ref="G855:H855"/>
    <mergeCell ref="C856:E856"/>
    <mergeCell ref="G856:H856"/>
    <mergeCell ref="C847:E847"/>
    <mergeCell ref="G847:H847"/>
    <mergeCell ref="C848:E848"/>
    <mergeCell ref="G848:H848"/>
    <mergeCell ref="C849:E849"/>
    <mergeCell ref="G849:H849"/>
    <mergeCell ref="C850:E850"/>
    <mergeCell ref="G850:H850"/>
    <mergeCell ref="C851:E851"/>
    <mergeCell ref="G851:H851"/>
    <mergeCell ref="C842:E842"/>
    <mergeCell ref="G842:H842"/>
    <mergeCell ref="C843:E843"/>
    <mergeCell ref="G843:H843"/>
    <mergeCell ref="C844:E844"/>
    <mergeCell ref="G844:H844"/>
    <mergeCell ref="C845:E845"/>
    <mergeCell ref="G845:H845"/>
    <mergeCell ref="C846:E846"/>
    <mergeCell ref="G846:H846"/>
    <mergeCell ref="C837:E837"/>
    <mergeCell ref="G837:H837"/>
    <mergeCell ref="C838:E838"/>
    <mergeCell ref="G838:H838"/>
    <mergeCell ref="C839:E839"/>
    <mergeCell ref="G839:H839"/>
    <mergeCell ref="C840:E840"/>
    <mergeCell ref="G840:H840"/>
    <mergeCell ref="C841:E841"/>
    <mergeCell ref="G841:H841"/>
    <mergeCell ref="C832:E832"/>
    <mergeCell ref="G832:H832"/>
    <mergeCell ref="C833:E833"/>
    <mergeCell ref="G833:H833"/>
    <mergeCell ref="C834:E834"/>
    <mergeCell ref="G834:H834"/>
    <mergeCell ref="C835:E835"/>
    <mergeCell ref="G835:H835"/>
    <mergeCell ref="C836:E836"/>
    <mergeCell ref="G836:H836"/>
    <mergeCell ref="C827:E827"/>
    <mergeCell ref="G827:H827"/>
    <mergeCell ref="C828:E828"/>
    <mergeCell ref="G828:H828"/>
    <mergeCell ref="C829:E829"/>
    <mergeCell ref="G829:H829"/>
    <mergeCell ref="C830:E830"/>
    <mergeCell ref="G830:H830"/>
    <mergeCell ref="C831:E831"/>
    <mergeCell ref="G831:H831"/>
    <mergeCell ref="C822:E822"/>
    <mergeCell ref="G822:H822"/>
    <mergeCell ref="C823:E823"/>
    <mergeCell ref="G823:H823"/>
    <mergeCell ref="C824:E824"/>
    <mergeCell ref="G824:H824"/>
    <mergeCell ref="C825:E825"/>
    <mergeCell ref="G825:H825"/>
    <mergeCell ref="C826:E826"/>
    <mergeCell ref="G826:H826"/>
    <mergeCell ref="C817:E817"/>
    <mergeCell ref="G817:H817"/>
    <mergeCell ref="C818:E818"/>
    <mergeCell ref="G818:H818"/>
    <mergeCell ref="C819:E819"/>
    <mergeCell ref="G819:H819"/>
    <mergeCell ref="C820:E820"/>
    <mergeCell ref="G820:H820"/>
    <mergeCell ref="C821:E821"/>
    <mergeCell ref="G821:H821"/>
    <mergeCell ref="C812:E812"/>
    <mergeCell ref="G812:H812"/>
    <mergeCell ref="C813:E813"/>
    <mergeCell ref="G813:H813"/>
    <mergeCell ref="C814:E814"/>
    <mergeCell ref="G814:H814"/>
    <mergeCell ref="C815:E815"/>
    <mergeCell ref="G815:H815"/>
    <mergeCell ref="C816:E816"/>
    <mergeCell ref="G816:H816"/>
    <mergeCell ref="C807:E807"/>
    <mergeCell ref="G807:H807"/>
    <mergeCell ref="C808:E808"/>
    <mergeCell ref="G808:H808"/>
    <mergeCell ref="C809:E809"/>
    <mergeCell ref="G809:H809"/>
    <mergeCell ref="C810:E810"/>
    <mergeCell ref="G810:H810"/>
    <mergeCell ref="C811:E811"/>
    <mergeCell ref="G811:H811"/>
    <mergeCell ref="C802:E802"/>
    <mergeCell ref="G802:H802"/>
    <mergeCell ref="C803:E803"/>
    <mergeCell ref="G803:H803"/>
    <mergeCell ref="C804:E804"/>
    <mergeCell ref="G804:H804"/>
    <mergeCell ref="C805:E805"/>
    <mergeCell ref="G805:H805"/>
    <mergeCell ref="C806:E806"/>
    <mergeCell ref="G806:H806"/>
    <mergeCell ref="C797:E797"/>
    <mergeCell ref="G797:H797"/>
    <mergeCell ref="C798:E798"/>
    <mergeCell ref="G798:H798"/>
    <mergeCell ref="C799:E799"/>
    <mergeCell ref="G799:H799"/>
    <mergeCell ref="C800:E800"/>
    <mergeCell ref="G800:H800"/>
    <mergeCell ref="C801:E801"/>
    <mergeCell ref="G801:H801"/>
    <mergeCell ref="C792:E792"/>
    <mergeCell ref="G792:H792"/>
    <mergeCell ref="C793:E793"/>
    <mergeCell ref="G793:H793"/>
    <mergeCell ref="C794:E794"/>
    <mergeCell ref="G794:H794"/>
    <mergeCell ref="C795:E795"/>
    <mergeCell ref="G795:H795"/>
    <mergeCell ref="C796:E796"/>
    <mergeCell ref="G796:H796"/>
    <mergeCell ref="C787:E787"/>
    <mergeCell ref="G787:H787"/>
    <mergeCell ref="C788:E788"/>
    <mergeCell ref="G788:H788"/>
    <mergeCell ref="C789:E789"/>
    <mergeCell ref="G789:H789"/>
    <mergeCell ref="C790:E790"/>
    <mergeCell ref="G790:H790"/>
    <mergeCell ref="C791:E791"/>
    <mergeCell ref="G791:H791"/>
    <mergeCell ref="C782:E782"/>
    <mergeCell ref="G782:H782"/>
    <mergeCell ref="C783:E783"/>
    <mergeCell ref="G783:H783"/>
    <mergeCell ref="C784:E784"/>
    <mergeCell ref="G784:H784"/>
    <mergeCell ref="C785:E785"/>
    <mergeCell ref="G785:H785"/>
    <mergeCell ref="C786:E786"/>
    <mergeCell ref="G786:H786"/>
    <mergeCell ref="C777:E777"/>
    <mergeCell ref="G777:H777"/>
    <mergeCell ref="C778:E778"/>
    <mergeCell ref="G778:H778"/>
    <mergeCell ref="C779:E779"/>
    <mergeCell ref="G779:H779"/>
    <mergeCell ref="C780:E780"/>
    <mergeCell ref="G780:H780"/>
    <mergeCell ref="C781:E781"/>
    <mergeCell ref="G781:H781"/>
    <mergeCell ref="C772:E772"/>
    <mergeCell ref="G772:H772"/>
    <mergeCell ref="C773:E773"/>
    <mergeCell ref="G773:H773"/>
    <mergeCell ref="C774:E774"/>
    <mergeCell ref="G774:H774"/>
    <mergeCell ref="C775:E775"/>
    <mergeCell ref="G775:H775"/>
    <mergeCell ref="C776:E776"/>
    <mergeCell ref="G776:H776"/>
    <mergeCell ref="C767:E767"/>
    <mergeCell ref="G767:H767"/>
    <mergeCell ref="C768:E768"/>
    <mergeCell ref="G768:H768"/>
    <mergeCell ref="C769:E769"/>
    <mergeCell ref="G769:H769"/>
    <mergeCell ref="C770:E770"/>
    <mergeCell ref="G770:H770"/>
    <mergeCell ref="C771:E771"/>
    <mergeCell ref="G771:H771"/>
    <mergeCell ref="C762:E762"/>
    <mergeCell ref="G762:H762"/>
    <mergeCell ref="C763:E763"/>
    <mergeCell ref="G763:H763"/>
    <mergeCell ref="C764:E764"/>
    <mergeCell ref="G764:H764"/>
    <mergeCell ref="C765:E765"/>
    <mergeCell ref="G765:H765"/>
    <mergeCell ref="C766:E766"/>
    <mergeCell ref="G766:H766"/>
    <mergeCell ref="C757:E757"/>
    <mergeCell ref="G757:H757"/>
    <mergeCell ref="C758:E758"/>
    <mergeCell ref="G758:H758"/>
    <mergeCell ref="C759:E759"/>
    <mergeCell ref="G759:H759"/>
    <mergeCell ref="C760:E760"/>
    <mergeCell ref="G760:H760"/>
    <mergeCell ref="C761:E761"/>
    <mergeCell ref="G761:H761"/>
    <mergeCell ref="C752:E752"/>
    <mergeCell ref="G752:H752"/>
    <mergeCell ref="C753:E753"/>
    <mergeCell ref="G753:H753"/>
    <mergeCell ref="C754:E754"/>
    <mergeCell ref="G754:H754"/>
    <mergeCell ref="C755:E755"/>
    <mergeCell ref="G755:H755"/>
    <mergeCell ref="C756:E756"/>
    <mergeCell ref="G756:H756"/>
    <mergeCell ref="C747:E747"/>
    <mergeCell ref="G747:H747"/>
    <mergeCell ref="C748:E748"/>
    <mergeCell ref="G748:H748"/>
    <mergeCell ref="C749:E749"/>
    <mergeCell ref="G749:H749"/>
    <mergeCell ref="C750:E750"/>
    <mergeCell ref="G750:H750"/>
    <mergeCell ref="C751:E751"/>
    <mergeCell ref="G751:H751"/>
    <mergeCell ref="C742:E742"/>
    <mergeCell ref="G742:H742"/>
    <mergeCell ref="C743:E743"/>
    <mergeCell ref="G743:H743"/>
    <mergeCell ref="C744:E744"/>
    <mergeCell ref="G744:H744"/>
    <mergeCell ref="C745:E745"/>
    <mergeCell ref="G745:H745"/>
    <mergeCell ref="C746:E746"/>
    <mergeCell ref="G746:H746"/>
    <mergeCell ref="C737:E737"/>
    <mergeCell ref="G737:H737"/>
    <mergeCell ref="C738:E738"/>
    <mergeCell ref="G738:H738"/>
    <mergeCell ref="C739:E739"/>
    <mergeCell ref="G739:H739"/>
    <mergeCell ref="C740:E740"/>
    <mergeCell ref="G740:H740"/>
    <mergeCell ref="C741:E741"/>
    <mergeCell ref="G741:H741"/>
    <mergeCell ref="C732:E732"/>
    <mergeCell ref="G732:H732"/>
    <mergeCell ref="C733:E733"/>
    <mergeCell ref="G733:H733"/>
    <mergeCell ref="C734:E734"/>
    <mergeCell ref="G734:H734"/>
    <mergeCell ref="C735:E735"/>
    <mergeCell ref="G735:H735"/>
    <mergeCell ref="C736:E736"/>
    <mergeCell ref="G736:H736"/>
    <mergeCell ref="C727:E727"/>
    <mergeCell ref="G727:H727"/>
    <mergeCell ref="C728:E728"/>
    <mergeCell ref="G728:H728"/>
    <mergeCell ref="C729:E729"/>
    <mergeCell ref="G729:H729"/>
    <mergeCell ref="C730:E730"/>
    <mergeCell ref="G730:H730"/>
    <mergeCell ref="C731:E731"/>
    <mergeCell ref="G731:H731"/>
    <mergeCell ref="C722:E722"/>
    <mergeCell ref="G722:H722"/>
    <mergeCell ref="C723:E723"/>
    <mergeCell ref="G723:H723"/>
    <mergeCell ref="C724:E724"/>
    <mergeCell ref="G724:H724"/>
    <mergeCell ref="C725:E725"/>
    <mergeCell ref="G725:H725"/>
    <mergeCell ref="C726:E726"/>
    <mergeCell ref="G726:H726"/>
    <mergeCell ref="C717:E717"/>
    <mergeCell ref="G717:H717"/>
    <mergeCell ref="C718:E718"/>
    <mergeCell ref="G718:H718"/>
    <mergeCell ref="C719:E719"/>
    <mergeCell ref="G719:H719"/>
    <mergeCell ref="C720:E720"/>
    <mergeCell ref="G720:H720"/>
    <mergeCell ref="C721:E721"/>
    <mergeCell ref="G721:H721"/>
    <mergeCell ref="C712:E712"/>
    <mergeCell ref="G712:H712"/>
    <mergeCell ref="C713:E713"/>
    <mergeCell ref="G713:H713"/>
    <mergeCell ref="C714:E714"/>
    <mergeCell ref="G714:H714"/>
    <mergeCell ref="C715:E715"/>
    <mergeCell ref="G715:H715"/>
    <mergeCell ref="C716:E716"/>
    <mergeCell ref="G716:H716"/>
    <mergeCell ref="C707:E707"/>
    <mergeCell ref="G707:H707"/>
    <mergeCell ref="C708:E708"/>
    <mergeCell ref="G708:H708"/>
    <mergeCell ref="C709:E709"/>
    <mergeCell ref="G709:H709"/>
    <mergeCell ref="C710:E710"/>
    <mergeCell ref="G710:H710"/>
    <mergeCell ref="C711:E711"/>
    <mergeCell ref="G711:H711"/>
    <mergeCell ref="C702:E702"/>
    <mergeCell ref="G702:H702"/>
    <mergeCell ref="C703:E703"/>
    <mergeCell ref="G703:H703"/>
    <mergeCell ref="C704:E704"/>
    <mergeCell ref="G704:H704"/>
    <mergeCell ref="C705:E705"/>
    <mergeCell ref="G705:H705"/>
    <mergeCell ref="C706:E706"/>
    <mergeCell ref="G706:H706"/>
    <mergeCell ref="C697:E697"/>
    <mergeCell ref="G697:H697"/>
    <mergeCell ref="C698:E698"/>
    <mergeCell ref="G698:H698"/>
    <mergeCell ref="C699:E699"/>
    <mergeCell ref="G699:H699"/>
    <mergeCell ref="C700:E700"/>
    <mergeCell ref="G700:H700"/>
    <mergeCell ref="C701:E701"/>
    <mergeCell ref="G701:H701"/>
    <mergeCell ref="C692:E692"/>
    <mergeCell ref="G692:H692"/>
    <mergeCell ref="C693:E693"/>
    <mergeCell ref="G693:H693"/>
    <mergeCell ref="C694:E694"/>
    <mergeCell ref="G694:H694"/>
    <mergeCell ref="C695:E695"/>
    <mergeCell ref="G695:H695"/>
    <mergeCell ref="C696:E696"/>
    <mergeCell ref="G696:H696"/>
    <mergeCell ref="C687:E687"/>
    <mergeCell ref="G687:H687"/>
    <mergeCell ref="C688:E688"/>
    <mergeCell ref="G688:H688"/>
    <mergeCell ref="C689:E689"/>
    <mergeCell ref="G689:H689"/>
    <mergeCell ref="C690:E690"/>
    <mergeCell ref="G690:H690"/>
    <mergeCell ref="C691:E691"/>
    <mergeCell ref="G691:H691"/>
    <mergeCell ref="C682:E682"/>
    <mergeCell ref="G682:H682"/>
    <mergeCell ref="C683:E683"/>
    <mergeCell ref="G683:H683"/>
    <mergeCell ref="C684:E684"/>
    <mergeCell ref="G684:H684"/>
    <mergeCell ref="C685:E685"/>
    <mergeCell ref="G685:H685"/>
    <mergeCell ref="C686:E686"/>
    <mergeCell ref="G686:H686"/>
    <mergeCell ref="C677:E677"/>
    <mergeCell ref="G677:H677"/>
    <mergeCell ref="C678:E678"/>
    <mergeCell ref="G678:H678"/>
    <mergeCell ref="C679:E679"/>
    <mergeCell ref="G679:H679"/>
    <mergeCell ref="C680:E680"/>
    <mergeCell ref="G680:H680"/>
    <mergeCell ref="C681:E681"/>
    <mergeCell ref="G681:H681"/>
    <mergeCell ref="C672:E672"/>
    <mergeCell ref="G672:H672"/>
    <mergeCell ref="C673:E673"/>
    <mergeCell ref="G673:H673"/>
    <mergeCell ref="C674:E674"/>
    <mergeCell ref="G674:H674"/>
    <mergeCell ref="C675:E675"/>
    <mergeCell ref="G675:H675"/>
    <mergeCell ref="C676:E676"/>
    <mergeCell ref="G676:H676"/>
    <mergeCell ref="C667:E667"/>
    <mergeCell ref="G667:H667"/>
    <mergeCell ref="C668:E668"/>
    <mergeCell ref="G668:H668"/>
    <mergeCell ref="C669:E669"/>
    <mergeCell ref="G669:H669"/>
    <mergeCell ref="C670:E670"/>
    <mergeCell ref="G670:H670"/>
    <mergeCell ref="C671:E671"/>
    <mergeCell ref="G671:H671"/>
    <mergeCell ref="C662:E662"/>
    <mergeCell ref="G662:H662"/>
    <mergeCell ref="C663:E663"/>
    <mergeCell ref="G663:H663"/>
    <mergeCell ref="C664:E664"/>
    <mergeCell ref="G664:H664"/>
    <mergeCell ref="C665:E665"/>
    <mergeCell ref="G665:H665"/>
    <mergeCell ref="C666:E666"/>
    <mergeCell ref="G666:H666"/>
    <mergeCell ref="C657:E657"/>
    <mergeCell ref="G657:H657"/>
    <mergeCell ref="C658:E658"/>
    <mergeCell ref="G658:H658"/>
    <mergeCell ref="C659:E659"/>
    <mergeCell ref="G659:H659"/>
    <mergeCell ref="C660:E660"/>
    <mergeCell ref="G660:H660"/>
    <mergeCell ref="C661:E661"/>
    <mergeCell ref="G661:H661"/>
    <mergeCell ref="C652:E652"/>
    <mergeCell ref="G652:H652"/>
    <mergeCell ref="C653:E653"/>
    <mergeCell ref="G653:H653"/>
    <mergeCell ref="C654:E654"/>
    <mergeCell ref="G654:H654"/>
    <mergeCell ref="C655:E655"/>
    <mergeCell ref="G655:H655"/>
    <mergeCell ref="C656:E656"/>
    <mergeCell ref="G656:H656"/>
    <mergeCell ref="C647:E647"/>
    <mergeCell ref="G647:H647"/>
    <mergeCell ref="C648:E648"/>
    <mergeCell ref="G648:H648"/>
    <mergeCell ref="C649:E649"/>
    <mergeCell ref="G649:H649"/>
    <mergeCell ref="C650:E650"/>
    <mergeCell ref="G650:H650"/>
    <mergeCell ref="C651:E651"/>
    <mergeCell ref="G651:H651"/>
    <mergeCell ref="C642:E642"/>
    <mergeCell ref="G642:H642"/>
    <mergeCell ref="C643:E643"/>
    <mergeCell ref="G643:H643"/>
    <mergeCell ref="C644:E644"/>
    <mergeCell ref="G644:H644"/>
    <mergeCell ref="C645:E645"/>
    <mergeCell ref="G645:H645"/>
    <mergeCell ref="C646:E646"/>
    <mergeCell ref="G646:H646"/>
    <mergeCell ref="C637:E637"/>
    <mergeCell ref="G637:H637"/>
    <mergeCell ref="C638:E638"/>
    <mergeCell ref="G638:H638"/>
    <mergeCell ref="C639:E639"/>
    <mergeCell ref="G639:H639"/>
    <mergeCell ref="C640:E640"/>
    <mergeCell ref="G640:H640"/>
    <mergeCell ref="C641:E641"/>
    <mergeCell ref="G641:H641"/>
    <mergeCell ref="C632:E632"/>
    <mergeCell ref="G632:H632"/>
    <mergeCell ref="C633:E633"/>
    <mergeCell ref="G633:H633"/>
    <mergeCell ref="C634:E634"/>
    <mergeCell ref="G634:H634"/>
    <mergeCell ref="C635:E635"/>
    <mergeCell ref="G635:H635"/>
    <mergeCell ref="C636:E636"/>
    <mergeCell ref="G636:H636"/>
    <mergeCell ref="C627:E627"/>
    <mergeCell ref="G627:H627"/>
    <mergeCell ref="C628:E628"/>
    <mergeCell ref="G628:H628"/>
    <mergeCell ref="C629:E629"/>
    <mergeCell ref="G629:H629"/>
    <mergeCell ref="C630:E630"/>
    <mergeCell ref="G630:H630"/>
    <mergeCell ref="C631:E631"/>
    <mergeCell ref="G631:H631"/>
    <mergeCell ref="C622:E622"/>
    <mergeCell ref="G622:H622"/>
    <mergeCell ref="C623:E623"/>
    <mergeCell ref="G623:H623"/>
    <mergeCell ref="C624:E624"/>
    <mergeCell ref="G624:H624"/>
    <mergeCell ref="C625:E625"/>
    <mergeCell ref="G625:H625"/>
    <mergeCell ref="C626:E626"/>
    <mergeCell ref="G626:H626"/>
    <mergeCell ref="C617:E617"/>
    <mergeCell ref="G617:H617"/>
    <mergeCell ref="C618:E618"/>
    <mergeCell ref="G618:H618"/>
    <mergeCell ref="C619:E619"/>
    <mergeCell ref="G619:H619"/>
    <mergeCell ref="C620:E620"/>
    <mergeCell ref="G620:H620"/>
    <mergeCell ref="C621:E621"/>
    <mergeCell ref="G621:H621"/>
    <mergeCell ref="C612:E612"/>
    <mergeCell ref="G612:H612"/>
    <mergeCell ref="C613:E613"/>
    <mergeCell ref="G613:H613"/>
    <mergeCell ref="C614:E614"/>
    <mergeCell ref="G614:H614"/>
    <mergeCell ref="C615:E615"/>
    <mergeCell ref="G615:H615"/>
    <mergeCell ref="C616:E616"/>
    <mergeCell ref="G616:H616"/>
    <mergeCell ref="C607:E607"/>
    <mergeCell ref="G607:H607"/>
    <mergeCell ref="C608:E608"/>
    <mergeCell ref="G608:H608"/>
    <mergeCell ref="C609:E609"/>
    <mergeCell ref="G609:H609"/>
    <mergeCell ref="C610:E610"/>
    <mergeCell ref="G610:H610"/>
    <mergeCell ref="C611:E611"/>
    <mergeCell ref="G611:H611"/>
    <mergeCell ref="C602:E602"/>
    <mergeCell ref="G602:H602"/>
    <mergeCell ref="C603:E603"/>
    <mergeCell ref="G603:H603"/>
    <mergeCell ref="C604:E604"/>
    <mergeCell ref="G604:H604"/>
    <mergeCell ref="C605:E605"/>
    <mergeCell ref="G605:H605"/>
    <mergeCell ref="C606:E606"/>
    <mergeCell ref="G606:H606"/>
    <mergeCell ref="C597:E597"/>
    <mergeCell ref="G597:H597"/>
    <mergeCell ref="C598:E598"/>
    <mergeCell ref="G598:H598"/>
    <mergeCell ref="C599:E599"/>
    <mergeCell ref="G599:H599"/>
    <mergeCell ref="C600:E600"/>
    <mergeCell ref="G600:H600"/>
    <mergeCell ref="C601:E601"/>
    <mergeCell ref="G601:H601"/>
    <mergeCell ref="C592:E592"/>
    <mergeCell ref="G592:H592"/>
    <mergeCell ref="C593:E593"/>
    <mergeCell ref="G593:H593"/>
    <mergeCell ref="C594:E594"/>
    <mergeCell ref="G594:H594"/>
    <mergeCell ref="C595:E595"/>
    <mergeCell ref="G595:H595"/>
    <mergeCell ref="C596:E596"/>
    <mergeCell ref="G596:H596"/>
    <mergeCell ref="C587:E587"/>
    <mergeCell ref="G587:H587"/>
    <mergeCell ref="C588:E588"/>
    <mergeCell ref="G588:H588"/>
    <mergeCell ref="C589:E589"/>
    <mergeCell ref="G589:H589"/>
    <mergeCell ref="C590:E590"/>
    <mergeCell ref="G590:H590"/>
    <mergeCell ref="C591:E591"/>
    <mergeCell ref="G591:H591"/>
    <mergeCell ref="C582:E582"/>
    <mergeCell ref="G582:H582"/>
    <mergeCell ref="C583:E583"/>
    <mergeCell ref="G583:H583"/>
    <mergeCell ref="C584:E584"/>
    <mergeCell ref="G584:H584"/>
    <mergeCell ref="C585:E585"/>
    <mergeCell ref="G585:H585"/>
    <mergeCell ref="C586:E586"/>
    <mergeCell ref="G586:H586"/>
    <mergeCell ref="C577:E577"/>
    <mergeCell ref="G577:H577"/>
    <mergeCell ref="C578:E578"/>
    <mergeCell ref="G578:H578"/>
    <mergeCell ref="C579:E579"/>
    <mergeCell ref="G579:H579"/>
    <mergeCell ref="C580:E580"/>
    <mergeCell ref="G580:H580"/>
    <mergeCell ref="C581:E581"/>
    <mergeCell ref="G581:H581"/>
    <mergeCell ref="C572:E572"/>
    <mergeCell ref="G572:H572"/>
    <mergeCell ref="C573:E573"/>
    <mergeCell ref="G573:H573"/>
    <mergeCell ref="C574:E574"/>
    <mergeCell ref="G574:H574"/>
    <mergeCell ref="C575:E575"/>
    <mergeCell ref="G575:H575"/>
    <mergeCell ref="C576:E576"/>
    <mergeCell ref="G576:H576"/>
    <mergeCell ref="C567:E567"/>
    <mergeCell ref="G567:H567"/>
    <mergeCell ref="C568:E568"/>
    <mergeCell ref="G568:H568"/>
    <mergeCell ref="C569:E569"/>
    <mergeCell ref="G569:H569"/>
    <mergeCell ref="C570:E570"/>
    <mergeCell ref="G570:H570"/>
    <mergeCell ref="C571:E571"/>
    <mergeCell ref="G571:H571"/>
    <mergeCell ref="C562:E562"/>
    <mergeCell ref="G562:H562"/>
    <mergeCell ref="C563:E563"/>
    <mergeCell ref="G563:H563"/>
    <mergeCell ref="C564:E564"/>
    <mergeCell ref="G564:H564"/>
    <mergeCell ref="C565:E565"/>
    <mergeCell ref="G565:H565"/>
    <mergeCell ref="C566:E566"/>
    <mergeCell ref="G566:H566"/>
    <mergeCell ref="C557:E557"/>
    <mergeCell ref="G557:H557"/>
    <mergeCell ref="C558:E558"/>
    <mergeCell ref="G558:H558"/>
    <mergeCell ref="C559:E559"/>
    <mergeCell ref="G559:H559"/>
    <mergeCell ref="C560:E560"/>
    <mergeCell ref="G560:H560"/>
    <mergeCell ref="C561:E561"/>
    <mergeCell ref="G561:H561"/>
    <mergeCell ref="C552:E552"/>
    <mergeCell ref="G552:H552"/>
    <mergeCell ref="C553:E553"/>
    <mergeCell ref="G553:H553"/>
    <mergeCell ref="C554:E554"/>
    <mergeCell ref="G554:H554"/>
    <mergeCell ref="C555:E555"/>
    <mergeCell ref="G555:H555"/>
    <mergeCell ref="C556:E556"/>
    <mergeCell ref="G556:H556"/>
    <mergeCell ref="C547:E547"/>
    <mergeCell ref="G547:H547"/>
    <mergeCell ref="C548:E548"/>
    <mergeCell ref="G548:H548"/>
    <mergeCell ref="C549:E549"/>
    <mergeCell ref="G549:H549"/>
    <mergeCell ref="C550:E550"/>
    <mergeCell ref="G550:H550"/>
    <mergeCell ref="C551:E551"/>
    <mergeCell ref="G551:H551"/>
    <mergeCell ref="C542:E542"/>
    <mergeCell ref="G542:H542"/>
    <mergeCell ref="C543:E543"/>
    <mergeCell ref="G543:H543"/>
    <mergeCell ref="C544:E544"/>
    <mergeCell ref="G544:H544"/>
    <mergeCell ref="C545:E545"/>
    <mergeCell ref="G545:H545"/>
    <mergeCell ref="C546:E546"/>
    <mergeCell ref="G546:H546"/>
    <mergeCell ref="C537:E537"/>
    <mergeCell ref="G537:H537"/>
    <mergeCell ref="C538:E538"/>
    <mergeCell ref="G538:H538"/>
    <mergeCell ref="C539:E539"/>
    <mergeCell ref="G539:H539"/>
    <mergeCell ref="C540:E540"/>
    <mergeCell ref="G540:H540"/>
    <mergeCell ref="C541:E541"/>
    <mergeCell ref="G541:H541"/>
    <mergeCell ref="C532:E532"/>
    <mergeCell ref="G532:H532"/>
    <mergeCell ref="C533:E533"/>
    <mergeCell ref="G533:H533"/>
    <mergeCell ref="C534:E534"/>
    <mergeCell ref="G534:H534"/>
    <mergeCell ref="C535:E535"/>
    <mergeCell ref="G535:H535"/>
    <mergeCell ref="C536:E536"/>
    <mergeCell ref="G536:H536"/>
    <mergeCell ref="C527:E527"/>
    <mergeCell ref="G527:H527"/>
    <mergeCell ref="C528:E528"/>
    <mergeCell ref="G528:H528"/>
    <mergeCell ref="C529:E529"/>
    <mergeCell ref="G529:H529"/>
    <mergeCell ref="C530:E530"/>
    <mergeCell ref="G530:H530"/>
    <mergeCell ref="C531:E531"/>
    <mergeCell ref="G531:H531"/>
    <mergeCell ref="C522:E522"/>
    <mergeCell ref="G522:H522"/>
    <mergeCell ref="C523:E523"/>
    <mergeCell ref="G523:H523"/>
    <mergeCell ref="C524:E524"/>
    <mergeCell ref="G524:H524"/>
    <mergeCell ref="C525:E525"/>
    <mergeCell ref="G525:H525"/>
    <mergeCell ref="C526:E526"/>
    <mergeCell ref="G526:H526"/>
    <mergeCell ref="C517:E517"/>
    <mergeCell ref="G517:H517"/>
    <mergeCell ref="C518:E518"/>
    <mergeCell ref="G518:H518"/>
    <mergeCell ref="C519:E519"/>
    <mergeCell ref="G519:H519"/>
    <mergeCell ref="C520:E520"/>
    <mergeCell ref="G520:H520"/>
    <mergeCell ref="C521:E521"/>
    <mergeCell ref="G521:H521"/>
    <mergeCell ref="C512:E512"/>
    <mergeCell ref="G512:H512"/>
    <mergeCell ref="C513:E513"/>
    <mergeCell ref="G513:H513"/>
    <mergeCell ref="C514:E514"/>
    <mergeCell ref="G514:H514"/>
    <mergeCell ref="C515:E515"/>
    <mergeCell ref="G515:H515"/>
    <mergeCell ref="C516:E516"/>
    <mergeCell ref="G516:H516"/>
    <mergeCell ref="C507:E507"/>
    <mergeCell ref="G507:H507"/>
    <mergeCell ref="C508:E508"/>
    <mergeCell ref="G508:H508"/>
    <mergeCell ref="C509:E509"/>
    <mergeCell ref="G509:H509"/>
    <mergeCell ref="C510:E510"/>
    <mergeCell ref="G510:H510"/>
    <mergeCell ref="C511:E511"/>
    <mergeCell ref="G511:H511"/>
    <mergeCell ref="C502:E502"/>
    <mergeCell ref="G502:H502"/>
    <mergeCell ref="C503:E503"/>
    <mergeCell ref="G503:H503"/>
    <mergeCell ref="C504:E504"/>
    <mergeCell ref="G504:H504"/>
    <mergeCell ref="C505:E505"/>
    <mergeCell ref="G505:H505"/>
    <mergeCell ref="C506:E506"/>
    <mergeCell ref="G506:H506"/>
    <mergeCell ref="C497:E497"/>
    <mergeCell ref="G497:H497"/>
    <mergeCell ref="C498:E498"/>
    <mergeCell ref="G498:H498"/>
    <mergeCell ref="C499:E499"/>
    <mergeCell ref="G499:H499"/>
    <mergeCell ref="C500:E500"/>
    <mergeCell ref="G500:H500"/>
    <mergeCell ref="C501:E501"/>
    <mergeCell ref="G501:H501"/>
    <mergeCell ref="C492:E492"/>
    <mergeCell ref="G492:H492"/>
    <mergeCell ref="C493:E493"/>
    <mergeCell ref="G493:H493"/>
    <mergeCell ref="C494:E494"/>
    <mergeCell ref="G494:H494"/>
    <mergeCell ref="C495:E495"/>
    <mergeCell ref="G495:H495"/>
    <mergeCell ref="C496:E496"/>
    <mergeCell ref="G496:H496"/>
    <mergeCell ref="C487:E487"/>
    <mergeCell ref="G487:H487"/>
    <mergeCell ref="C488:E488"/>
    <mergeCell ref="G488:H488"/>
    <mergeCell ref="C489:E489"/>
    <mergeCell ref="G489:H489"/>
    <mergeCell ref="C490:E490"/>
    <mergeCell ref="G490:H490"/>
    <mergeCell ref="C491:E491"/>
    <mergeCell ref="G491:H491"/>
    <mergeCell ref="C482:E482"/>
    <mergeCell ref="G482:H482"/>
    <mergeCell ref="C483:E483"/>
    <mergeCell ref="G483:H483"/>
    <mergeCell ref="C484:E484"/>
    <mergeCell ref="G484:H484"/>
    <mergeCell ref="C485:E485"/>
    <mergeCell ref="G485:H485"/>
    <mergeCell ref="C486:E486"/>
    <mergeCell ref="G486:H486"/>
    <mergeCell ref="C477:E477"/>
    <mergeCell ref="G477:H477"/>
    <mergeCell ref="C478:E478"/>
    <mergeCell ref="G478:H478"/>
    <mergeCell ref="C479:E479"/>
    <mergeCell ref="G479:H479"/>
    <mergeCell ref="C480:E480"/>
    <mergeCell ref="G480:H480"/>
    <mergeCell ref="C481:E481"/>
    <mergeCell ref="G481:H481"/>
    <mergeCell ref="C472:E472"/>
    <mergeCell ref="G472:H472"/>
    <mergeCell ref="C473:E473"/>
    <mergeCell ref="G473:H473"/>
    <mergeCell ref="C474:E474"/>
    <mergeCell ref="G474:H474"/>
    <mergeCell ref="C475:E475"/>
    <mergeCell ref="G475:H475"/>
    <mergeCell ref="C476:E476"/>
    <mergeCell ref="G476:H476"/>
    <mergeCell ref="C467:E467"/>
    <mergeCell ref="G467:H467"/>
    <mergeCell ref="C468:E468"/>
    <mergeCell ref="G468:H468"/>
    <mergeCell ref="C469:E469"/>
    <mergeCell ref="G469:H469"/>
    <mergeCell ref="C470:E470"/>
    <mergeCell ref="G470:H470"/>
    <mergeCell ref="C471:E471"/>
    <mergeCell ref="G471:H471"/>
    <mergeCell ref="C462:E462"/>
    <mergeCell ref="G462:H462"/>
    <mergeCell ref="C463:E463"/>
    <mergeCell ref="G463:H463"/>
    <mergeCell ref="C464:E464"/>
    <mergeCell ref="G464:H464"/>
    <mergeCell ref="C465:E465"/>
    <mergeCell ref="G465:H465"/>
    <mergeCell ref="C466:E466"/>
    <mergeCell ref="G466:H466"/>
    <mergeCell ref="C457:E457"/>
    <mergeCell ref="G457:H457"/>
    <mergeCell ref="C458:E458"/>
    <mergeCell ref="G458:H458"/>
    <mergeCell ref="C459:E459"/>
    <mergeCell ref="G459:H459"/>
    <mergeCell ref="C460:E460"/>
    <mergeCell ref="G460:H460"/>
    <mergeCell ref="C461:E461"/>
    <mergeCell ref="G461:H461"/>
    <mergeCell ref="C452:E452"/>
    <mergeCell ref="G452:H452"/>
    <mergeCell ref="C453:E453"/>
    <mergeCell ref="G453:H453"/>
    <mergeCell ref="C454:E454"/>
    <mergeCell ref="G454:H454"/>
    <mergeCell ref="C455:E455"/>
    <mergeCell ref="G455:H455"/>
    <mergeCell ref="C456:E456"/>
    <mergeCell ref="G456:H456"/>
    <mergeCell ref="C447:E447"/>
    <mergeCell ref="G447:H447"/>
    <mergeCell ref="C448:E448"/>
    <mergeCell ref="G448:H448"/>
    <mergeCell ref="C449:E449"/>
    <mergeCell ref="G449:H449"/>
    <mergeCell ref="C450:E450"/>
    <mergeCell ref="G450:H450"/>
    <mergeCell ref="C451:E451"/>
    <mergeCell ref="G451:H451"/>
    <mergeCell ref="C442:E442"/>
    <mergeCell ref="G442:H442"/>
    <mergeCell ref="C443:E443"/>
    <mergeCell ref="G443:H443"/>
    <mergeCell ref="C444:E444"/>
    <mergeCell ref="G444:H444"/>
    <mergeCell ref="C445:E445"/>
    <mergeCell ref="G445:H445"/>
    <mergeCell ref="C446:E446"/>
    <mergeCell ref="G446:H446"/>
    <mergeCell ref="C440:E440"/>
    <mergeCell ref="G440:H440"/>
    <mergeCell ref="C441:E441"/>
    <mergeCell ref="G441:H441"/>
    <mergeCell ref="C437:E437"/>
    <mergeCell ref="G437:H437"/>
    <mergeCell ref="C438:E438"/>
    <mergeCell ref="G438:H438"/>
    <mergeCell ref="C439:E439"/>
    <mergeCell ref="G439:H439"/>
    <mergeCell ref="C434:E434"/>
    <mergeCell ref="G434:H434"/>
    <mergeCell ref="C435:E435"/>
    <mergeCell ref="G435:H435"/>
    <mergeCell ref="C436:E436"/>
    <mergeCell ref="G436:H436"/>
    <mergeCell ref="C431:E431"/>
    <mergeCell ref="G431:H431"/>
    <mergeCell ref="C432:E432"/>
    <mergeCell ref="G432:H432"/>
    <mergeCell ref="C433:E433"/>
    <mergeCell ref="G433:H433"/>
    <mergeCell ref="C428:E428"/>
    <mergeCell ref="G428:H428"/>
    <mergeCell ref="C429:E429"/>
    <mergeCell ref="G429:H429"/>
    <mergeCell ref="C430:E430"/>
    <mergeCell ref="G430:H430"/>
    <mergeCell ref="C425:E425"/>
    <mergeCell ref="G425:H425"/>
    <mergeCell ref="C426:E426"/>
    <mergeCell ref="G426:H426"/>
    <mergeCell ref="C427:E427"/>
    <mergeCell ref="G427:H427"/>
    <mergeCell ref="C422:E422"/>
    <mergeCell ref="G422:H422"/>
    <mergeCell ref="C423:E423"/>
    <mergeCell ref="G423:H423"/>
    <mergeCell ref="C424:E424"/>
    <mergeCell ref="G424:H424"/>
    <mergeCell ref="C419:E419"/>
    <mergeCell ref="G419:H419"/>
    <mergeCell ref="C420:E420"/>
    <mergeCell ref="G420:H420"/>
    <mergeCell ref="C421:E421"/>
    <mergeCell ref="G421:H421"/>
    <mergeCell ref="C416:E416"/>
    <mergeCell ref="G416:H416"/>
    <mergeCell ref="C417:E417"/>
    <mergeCell ref="G417:H417"/>
    <mergeCell ref="C418:E418"/>
    <mergeCell ref="G418:H418"/>
    <mergeCell ref="C413:E413"/>
    <mergeCell ref="G413:H413"/>
    <mergeCell ref="C414:E414"/>
    <mergeCell ref="G414:H414"/>
    <mergeCell ref="C415:E415"/>
    <mergeCell ref="G415:H415"/>
    <mergeCell ref="C410:E410"/>
    <mergeCell ref="G410:H410"/>
    <mergeCell ref="C411:E411"/>
    <mergeCell ref="G411:H411"/>
    <mergeCell ref="C412:E412"/>
    <mergeCell ref="G412:H412"/>
    <mergeCell ref="C407:E407"/>
    <mergeCell ref="G407:H407"/>
    <mergeCell ref="C408:E408"/>
    <mergeCell ref="G408:H408"/>
    <mergeCell ref="C409:E409"/>
    <mergeCell ref="G409:H409"/>
    <mergeCell ref="C404:E404"/>
    <mergeCell ref="G404:H404"/>
    <mergeCell ref="C405:E405"/>
    <mergeCell ref="G405:H405"/>
    <mergeCell ref="C406:E406"/>
    <mergeCell ref="G406:H406"/>
    <mergeCell ref="C401:E401"/>
    <mergeCell ref="G401:H401"/>
    <mergeCell ref="C402:E402"/>
    <mergeCell ref="G402:H402"/>
    <mergeCell ref="C403:E403"/>
    <mergeCell ref="G403:H403"/>
    <mergeCell ref="C398:E398"/>
    <mergeCell ref="G398:H398"/>
    <mergeCell ref="C399:E399"/>
    <mergeCell ref="G399:H399"/>
    <mergeCell ref="C400:E400"/>
    <mergeCell ref="G400:H400"/>
    <mergeCell ref="C395:E395"/>
    <mergeCell ref="G395:H395"/>
    <mergeCell ref="C396:E396"/>
    <mergeCell ref="G396:H396"/>
    <mergeCell ref="C397:E397"/>
    <mergeCell ref="G397:H397"/>
    <mergeCell ref="C392:E392"/>
    <mergeCell ref="G392:H392"/>
    <mergeCell ref="C393:E393"/>
    <mergeCell ref="G393:H393"/>
    <mergeCell ref="C394:E394"/>
    <mergeCell ref="G394:H394"/>
    <mergeCell ref="C389:E389"/>
    <mergeCell ref="G389:H389"/>
    <mergeCell ref="C390:E390"/>
    <mergeCell ref="G390:H390"/>
    <mergeCell ref="C391:E391"/>
    <mergeCell ref="G391:H391"/>
    <mergeCell ref="C386:E386"/>
    <mergeCell ref="G386:H386"/>
    <mergeCell ref="C387:E387"/>
    <mergeCell ref="G387:H387"/>
    <mergeCell ref="C388:E388"/>
    <mergeCell ref="G388:H388"/>
    <mergeCell ref="C383:E383"/>
    <mergeCell ref="G383:H383"/>
    <mergeCell ref="C384:E384"/>
    <mergeCell ref="G384:H384"/>
    <mergeCell ref="C385:E385"/>
    <mergeCell ref="G385:H385"/>
    <mergeCell ref="C380:E380"/>
    <mergeCell ref="G380:H380"/>
    <mergeCell ref="C381:E381"/>
    <mergeCell ref="G381:H381"/>
    <mergeCell ref="C382:E382"/>
    <mergeCell ref="G382:H382"/>
    <mergeCell ref="C377:E377"/>
    <mergeCell ref="G377:H377"/>
    <mergeCell ref="C378:E378"/>
    <mergeCell ref="G378:H378"/>
    <mergeCell ref="C379:E379"/>
    <mergeCell ref="G379:H379"/>
    <mergeCell ref="C374:E374"/>
    <mergeCell ref="G374:H374"/>
    <mergeCell ref="C375:E375"/>
    <mergeCell ref="G375:H375"/>
    <mergeCell ref="C376:E376"/>
    <mergeCell ref="G376:H376"/>
    <mergeCell ref="C371:E371"/>
    <mergeCell ref="G371:H371"/>
    <mergeCell ref="C372:E372"/>
    <mergeCell ref="G372:H372"/>
    <mergeCell ref="C373:E373"/>
    <mergeCell ref="G373:H373"/>
    <mergeCell ref="C368:E368"/>
    <mergeCell ref="G368:H368"/>
    <mergeCell ref="C369:E369"/>
    <mergeCell ref="G369:H369"/>
    <mergeCell ref="C370:E370"/>
    <mergeCell ref="G370:H370"/>
    <mergeCell ref="C365:E365"/>
    <mergeCell ref="G365:H365"/>
    <mergeCell ref="C366:E366"/>
    <mergeCell ref="G366:H366"/>
    <mergeCell ref="C367:E367"/>
    <mergeCell ref="G367:H367"/>
    <mergeCell ref="C362:E362"/>
    <mergeCell ref="G362:H362"/>
    <mergeCell ref="C363:E363"/>
    <mergeCell ref="G363:H363"/>
    <mergeCell ref="C364:E364"/>
    <mergeCell ref="G364:H364"/>
    <mergeCell ref="C359:E359"/>
    <mergeCell ref="G359:H359"/>
    <mergeCell ref="C360:E360"/>
    <mergeCell ref="G360:H360"/>
    <mergeCell ref="C361:E361"/>
    <mergeCell ref="G361:H361"/>
    <mergeCell ref="C356:E356"/>
    <mergeCell ref="G356:H356"/>
    <mergeCell ref="C357:E357"/>
    <mergeCell ref="G357:H357"/>
    <mergeCell ref="C358:E358"/>
    <mergeCell ref="G358:H358"/>
    <mergeCell ref="C353:E353"/>
    <mergeCell ref="G353:H353"/>
    <mergeCell ref="C354:E354"/>
    <mergeCell ref="G354:H354"/>
    <mergeCell ref="C355:E355"/>
    <mergeCell ref="G355:H355"/>
    <mergeCell ref="C350:E350"/>
    <mergeCell ref="G350:H350"/>
    <mergeCell ref="C351:E351"/>
    <mergeCell ref="G351:H351"/>
    <mergeCell ref="C352:E352"/>
    <mergeCell ref="G352:H352"/>
    <mergeCell ref="C347:E347"/>
    <mergeCell ref="G347:H347"/>
    <mergeCell ref="C348:E348"/>
    <mergeCell ref="G348:H348"/>
    <mergeCell ref="C349:E349"/>
    <mergeCell ref="G349:H349"/>
    <mergeCell ref="C344:E344"/>
    <mergeCell ref="G344:H344"/>
    <mergeCell ref="C345:E345"/>
    <mergeCell ref="G345:H345"/>
    <mergeCell ref="C346:E346"/>
    <mergeCell ref="G346:H346"/>
    <mergeCell ref="C341:E341"/>
    <mergeCell ref="G341:H341"/>
    <mergeCell ref="C342:E342"/>
    <mergeCell ref="G342:H342"/>
    <mergeCell ref="C343:E343"/>
    <mergeCell ref="G343:H343"/>
    <mergeCell ref="C338:E338"/>
    <mergeCell ref="G338:H338"/>
    <mergeCell ref="C339:E339"/>
    <mergeCell ref="G339:H339"/>
    <mergeCell ref="C340:E340"/>
    <mergeCell ref="G340:H340"/>
    <mergeCell ref="C335:E335"/>
    <mergeCell ref="G335:H335"/>
    <mergeCell ref="C336:E336"/>
    <mergeCell ref="G336:H336"/>
    <mergeCell ref="C337:E337"/>
    <mergeCell ref="G337:H337"/>
    <mergeCell ref="C332:E332"/>
    <mergeCell ref="G332:H332"/>
    <mergeCell ref="C333:E333"/>
    <mergeCell ref="G333:H333"/>
    <mergeCell ref="C334:E334"/>
    <mergeCell ref="G334:H334"/>
    <mergeCell ref="C329:E329"/>
    <mergeCell ref="G329:H329"/>
    <mergeCell ref="C330:E330"/>
    <mergeCell ref="G330:H330"/>
    <mergeCell ref="C331:E331"/>
    <mergeCell ref="G331:H331"/>
    <mergeCell ref="C326:E326"/>
    <mergeCell ref="G326:H326"/>
    <mergeCell ref="C327:E327"/>
    <mergeCell ref="G327:H327"/>
    <mergeCell ref="C328:E328"/>
    <mergeCell ref="G328:H328"/>
    <mergeCell ref="C323:E323"/>
    <mergeCell ref="G323:H323"/>
    <mergeCell ref="C324:E324"/>
    <mergeCell ref="G324:H324"/>
    <mergeCell ref="C325:E325"/>
    <mergeCell ref="G325:H325"/>
    <mergeCell ref="C320:E320"/>
    <mergeCell ref="G320:H320"/>
    <mergeCell ref="C321:E321"/>
    <mergeCell ref="G321:H321"/>
    <mergeCell ref="C322:E322"/>
    <mergeCell ref="G322:H322"/>
    <mergeCell ref="C317:E317"/>
    <mergeCell ref="G317:H317"/>
    <mergeCell ref="C318:E318"/>
    <mergeCell ref="G318:H318"/>
    <mergeCell ref="C319:E319"/>
    <mergeCell ref="G319:H319"/>
    <mergeCell ref="C314:E314"/>
    <mergeCell ref="G314:H314"/>
    <mergeCell ref="C315:E315"/>
    <mergeCell ref="G315:H315"/>
    <mergeCell ref="C316:E316"/>
    <mergeCell ref="G316:H316"/>
    <mergeCell ref="C311:E311"/>
    <mergeCell ref="G311:H311"/>
    <mergeCell ref="C312:E312"/>
    <mergeCell ref="G312:H312"/>
    <mergeCell ref="C313:E313"/>
    <mergeCell ref="G313:H313"/>
    <mergeCell ref="C308:E308"/>
    <mergeCell ref="G308:H308"/>
    <mergeCell ref="C309:E309"/>
    <mergeCell ref="G309:H309"/>
    <mergeCell ref="C310:E310"/>
    <mergeCell ref="G310:H310"/>
    <mergeCell ref="C305:E305"/>
    <mergeCell ref="G305:H305"/>
    <mergeCell ref="C306:E306"/>
    <mergeCell ref="G306:H306"/>
    <mergeCell ref="C307:E307"/>
    <mergeCell ref="G307:H307"/>
    <mergeCell ref="C302:E302"/>
    <mergeCell ref="G302:H302"/>
    <mergeCell ref="C303:E303"/>
    <mergeCell ref="G303:H303"/>
    <mergeCell ref="C304:E304"/>
    <mergeCell ref="G304:H304"/>
    <mergeCell ref="C299:E299"/>
    <mergeCell ref="G299:H299"/>
    <mergeCell ref="C300:E300"/>
    <mergeCell ref="G300:H300"/>
    <mergeCell ref="C301:E301"/>
    <mergeCell ref="G301:H301"/>
    <mergeCell ref="C296:E296"/>
    <mergeCell ref="G296:H296"/>
    <mergeCell ref="C297:E297"/>
    <mergeCell ref="G297:H297"/>
    <mergeCell ref="C298:E298"/>
    <mergeCell ref="G298:H298"/>
    <mergeCell ref="C293:E293"/>
    <mergeCell ref="G293:H293"/>
    <mergeCell ref="C294:E294"/>
    <mergeCell ref="G294:H294"/>
    <mergeCell ref="C295:E295"/>
    <mergeCell ref="G295:H295"/>
    <mergeCell ref="C290:E290"/>
    <mergeCell ref="G290:H290"/>
    <mergeCell ref="C291:E291"/>
    <mergeCell ref="G291:H291"/>
    <mergeCell ref="C292:E292"/>
    <mergeCell ref="G292:H292"/>
    <mergeCell ref="C287:E287"/>
    <mergeCell ref="G287:H287"/>
    <mergeCell ref="C288:E288"/>
    <mergeCell ref="G288:H288"/>
    <mergeCell ref="C289:E289"/>
    <mergeCell ref="G289:H289"/>
    <mergeCell ref="C284:E284"/>
    <mergeCell ref="G284:H284"/>
    <mergeCell ref="C285:E285"/>
    <mergeCell ref="G285:H285"/>
    <mergeCell ref="C286:E286"/>
    <mergeCell ref="G286:H286"/>
    <mergeCell ref="C281:E281"/>
    <mergeCell ref="G281:H281"/>
    <mergeCell ref="C282:E282"/>
    <mergeCell ref="G282:H282"/>
    <mergeCell ref="C283:E283"/>
    <mergeCell ref="G283:H283"/>
    <mergeCell ref="C278:E278"/>
    <mergeCell ref="G278:H278"/>
    <mergeCell ref="C279:E279"/>
    <mergeCell ref="G279:H279"/>
    <mergeCell ref="C280:E280"/>
    <mergeCell ref="G280:H280"/>
    <mergeCell ref="C275:E275"/>
    <mergeCell ref="G275:H275"/>
    <mergeCell ref="C276:E276"/>
    <mergeCell ref="G276:H276"/>
    <mergeCell ref="C277:E277"/>
    <mergeCell ref="G277:H277"/>
    <mergeCell ref="C272:E272"/>
    <mergeCell ref="G272:H272"/>
    <mergeCell ref="C273:E273"/>
    <mergeCell ref="G273:H273"/>
    <mergeCell ref="C274:E274"/>
    <mergeCell ref="G274:H274"/>
    <mergeCell ref="C269:E269"/>
    <mergeCell ref="G269:H269"/>
    <mergeCell ref="C270:E270"/>
    <mergeCell ref="G270:H270"/>
    <mergeCell ref="C271:E271"/>
    <mergeCell ref="G271:H271"/>
    <mergeCell ref="C266:E266"/>
    <mergeCell ref="G266:H266"/>
    <mergeCell ref="C267:E267"/>
    <mergeCell ref="G267:H267"/>
    <mergeCell ref="C268:E268"/>
    <mergeCell ref="G268:H268"/>
    <mergeCell ref="C263:E263"/>
    <mergeCell ref="G263:H263"/>
    <mergeCell ref="C264:E264"/>
    <mergeCell ref="G264:H264"/>
    <mergeCell ref="C265:E265"/>
    <mergeCell ref="G265:H265"/>
    <mergeCell ref="C260:E260"/>
    <mergeCell ref="G260:H260"/>
    <mergeCell ref="C261:E261"/>
    <mergeCell ref="G261:H261"/>
    <mergeCell ref="C262:E262"/>
    <mergeCell ref="G262:H262"/>
    <mergeCell ref="C257:E257"/>
    <mergeCell ref="G257:H257"/>
    <mergeCell ref="C258:E258"/>
    <mergeCell ref="G258:H258"/>
    <mergeCell ref="C259:E259"/>
    <mergeCell ref="G259:H259"/>
    <mergeCell ref="C254:E254"/>
    <mergeCell ref="G254:H254"/>
    <mergeCell ref="C255:E255"/>
    <mergeCell ref="G255:H255"/>
    <mergeCell ref="C256:E256"/>
    <mergeCell ref="G256:H256"/>
    <mergeCell ref="C251:E251"/>
    <mergeCell ref="G251:H251"/>
    <mergeCell ref="C252:E252"/>
    <mergeCell ref="G252:H252"/>
    <mergeCell ref="C253:E253"/>
    <mergeCell ref="G253:H253"/>
    <mergeCell ref="C248:E248"/>
    <mergeCell ref="G248:H248"/>
    <mergeCell ref="C249:E249"/>
    <mergeCell ref="G249:H249"/>
    <mergeCell ref="C250:E250"/>
    <mergeCell ref="G250:H250"/>
    <mergeCell ref="C245:E245"/>
    <mergeCell ref="G245:H245"/>
    <mergeCell ref="C246:E246"/>
    <mergeCell ref="G246:H246"/>
    <mergeCell ref="C247:E247"/>
    <mergeCell ref="G247:H247"/>
    <mergeCell ref="C242:E242"/>
    <mergeCell ref="G242:H242"/>
    <mergeCell ref="C243:E243"/>
    <mergeCell ref="G243:H243"/>
    <mergeCell ref="C244:E244"/>
    <mergeCell ref="G244:H244"/>
    <mergeCell ref="C239:E239"/>
    <mergeCell ref="G239:H239"/>
    <mergeCell ref="C240:E240"/>
    <mergeCell ref="G240:H240"/>
    <mergeCell ref="C241:E241"/>
    <mergeCell ref="G241:H241"/>
    <mergeCell ref="C236:E236"/>
    <mergeCell ref="G236:H236"/>
    <mergeCell ref="C237:E237"/>
    <mergeCell ref="G237:H237"/>
    <mergeCell ref="C238:E238"/>
    <mergeCell ref="G238:H238"/>
    <mergeCell ref="C233:E233"/>
    <mergeCell ref="G233:H233"/>
    <mergeCell ref="C234:E234"/>
    <mergeCell ref="G234:H234"/>
    <mergeCell ref="C235:E235"/>
    <mergeCell ref="G235:H235"/>
    <mergeCell ref="C230:E230"/>
    <mergeCell ref="G230:H230"/>
    <mergeCell ref="C231:E231"/>
    <mergeCell ref="G231:H231"/>
    <mergeCell ref="C232:E232"/>
    <mergeCell ref="G232:H232"/>
    <mergeCell ref="C227:E227"/>
    <mergeCell ref="G227:H227"/>
    <mergeCell ref="C228:E228"/>
    <mergeCell ref="G228:H228"/>
    <mergeCell ref="C229:E229"/>
    <mergeCell ref="G229:H229"/>
    <mergeCell ref="C224:E224"/>
    <mergeCell ref="G224:H224"/>
    <mergeCell ref="C225:E225"/>
    <mergeCell ref="G225:H225"/>
    <mergeCell ref="C226:E226"/>
    <mergeCell ref="G226:H226"/>
    <mergeCell ref="C221:E221"/>
    <mergeCell ref="G221:H221"/>
    <mergeCell ref="C222:E222"/>
    <mergeCell ref="G222:H222"/>
    <mergeCell ref="C223:E223"/>
    <mergeCell ref="G223:H223"/>
    <mergeCell ref="C218:E218"/>
    <mergeCell ref="G218:H218"/>
    <mergeCell ref="C219:E219"/>
    <mergeCell ref="G219:H219"/>
    <mergeCell ref="C220:E220"/>
    <mergeCell ref="G220:H220"/>
    <mergeCell ref="C215:E215"/>
    <mergeCell ref="G215:H215"/>
    <mergeCell ref="C216:E216"/>
    <mergeCell ref="G216:H216"/>
    <mergeCell ref="C217:E217"/>
    <mergeCell ref="G217:H217"/>
    <mergeCell ref="C212:E212"/>
    <mergeCell ref="G212:H212"/>
    <mergeCell ref="C213:E213"/>
    <mergeCell ref="G213:H213"/>
    <mergeCell ref="C214:E214"/>
    <mergeCell ref="G214:H214"/>
    <mergeCell ref="C209:E209"/>
    <mergeCell ref="G209:H209"/>
    <mergeCell ref="C210:E210"/>
    <mergeCell ref="G210:H210"/>
    <mergeCell ref="C211:E211"/>
    <mergeCell ref="G211:H211"/>
    <mergeCell ref="C206:E206"/>
    <mergeCell ref="G206:H206"/>
    <mergeCell ref="C207:E207"/>
    <mergeCell ref="G207:H207"/>
    <mergeCell ref="C208:E208"/>
    <mergeCell ref="G208:H208"/>
    <mergeCell ref="C203:E203"/>
    <mergeCell ref="G203:H203"/>
    <mergeCell ref="C204:E204"/>
    <mergeCell ref="G204:H204"/>
    <mergeCell ref="C205:E205"/>
    <mergeCell ref="G205:H205"/>
    <mergeCell ref="C200:E200"/>
    <mergeCell ref="G200:H200"/>
    <mergeCell ref="C201:E201"/>
    <mergeCell ref="G201:H201"/>
    <mergeCell ref="C202:E202"/>
    <mergeCell ref="G202:H202"/>
    <mergeCell ref="C197:E197"/>
    <mergeCell ref="G197:H197"/>
    <mergeCell ref="C198:E198"/>
    <mergeCell ref="G198:H198"/>
    <mergeCell ref="C199:E199"/>
    <mergeCell ref="G199:H199"/>
    <mergeCell ref="C194:E194"/>
    <mergeCell ref="G194:H194"/>
    <mergeCell ref="C195:E195"/>
    <mergeCell ref="G195:H195"/>
    <mergeCell ref="C196:E196"/>
    <mergeCell ref="G196:H196"/>
    <mergeCell ref="C191:E191"/>
    <mergeCell ref="G191:H191"/>
    <mergeCell ref="C192:E192"/>
    <mergeCell ref="G192:H192"/>
    <mergeCell ref="C193:E193"/>
    <mergeCell ref="G193:H193"/>
    <mergeCell ref="C188:E188"/>
    <mergeCell ref="G188:H188"/>
    <mergeCell ref="C189:E189"/>
    <mergeCell ref="G189:H189"/>
    <mergeCell ref="C190:E190"/>
    <mergeCell ref="G190:H190"/>
    <mergeCell ref="C185:E185"/>
    <mergeCell ref="G185:H185"/>
    <mergeCell ref="C186:E186"/>
    <mergeCell ref="G186:H186"/>
    <mergeCell ref="C187:E187"/>
    <mergeCell ref="G187:H187"/>
    <mergeCell ref="C182:E182"/>
    <mergeCell ref="G182:H182"/>
    <mergeCell ref="C183:E183"/>
    <mergeCell ref="G183:H183"/>
    <mergeCell ref="C184:E184"/>
    <mergeCell ref="G184:H184"/>
    <mergeCell ref="C179:E179"/>
    <mergeCell ref="G179:H179"/>
    <mergeCell ref="C180:E180"/>
    <mergeCell ref="G180:H180"/>
    <mergeCell ref="C181:E181"/>
    <mergeCell ref="G181:H181"/>
    <mergeCell ref="C176:E176"/>
    <mergeCell ref="G176:H176"/>
    <mergeCell ref="C177:E177"/>
    <mergeCell ref="G177:H177"/>
    <mergeCell ref="C178:E178"/>
    <mergeCell ref="G178:H178"/>
    <mergeCell ref="C173:E173"/>
    <mergeCell ref="G173:H173"/>
    <mergeCell ref="C174:E174"/>
    <mergeCell ref="G174:H174"/>
    <mergeCell ref="C175:E175"/>
    <mergeCell ref="G175:H175"/>
    <mergeCell ref="C170:E170"/>
    <mergeCell ref="G170:H170"/>
    <mergeCell ref="C171:E171"/>
    <mergeCell ref="G171:H171"/>
    <mergeCell ref="C172:E172"/>
    <mergeCell ref="G172:H172"/>
    <mergeCell ref="C167:E167"/>
    <mergeCell ref="G167:H167"/>
    <mergeCell ref="C168:E168"/>
    <mergeCell ref="G168:H168"/>
    <mergeCell ref="C169:E169"/>
    <mergeCell ref="G169:H169"/>
    <mergeCell ref="C164:E164"/>
    <mergeCell ref="G164:H164"/>
    <mergeCell ref="C165:E165"/>
    <mergeCell ref="G165:H165"/>
    <mergeCell ref="C166:E166"/>
    <mergeCell ref="G166:H166"/>
    <mergeCell ref="C161:E161"/>
    <mergeCell ref="G161:H161"/>
    <mergeCell ref="C162:E162"/>
    <mergeCell ref="G162:H162"/>
    <mergeCell ref="C163:E163"/>
    <mergeCell ref="G163:H163"/>
    <mergeCell ref="C158:E158"/>
    <mergeCell ref="G158:H158"/>
    <mergeCell ref="C159:E159"/>
    <mergeCell ref="G159:H159"/>
    <mergeCell ref="C160:E160"/>
    <mergeCell ref="G160:H160"/>
    <mergeCell ref="C155:E155"/>
    <mergeCell ref="G155:H155"/>
    <mergeCell ref="C156:E156"/>
    <mergeCell ref="G156:H156"/>
    <mergeCell ref="C157:E157"/>
    <mergeCell ref="G157:H157"/>
    <mergeCell ref="C152:E152"/>
    <mergeCell ref="G152:H152"/>
    <mergeCell ref="C153:E153"/>
    <mergeCell ref="G153:H153"/>
    <mergeCell ref="C154:E154"/>
    <mergeCell ref="G154:H154"/>
    <mergeCell ref="C149:E149"/>
    <mergeCell ref="G149:H149"/>
    <mergeCell ref="C150:E150"/>
    <mergeCell ref="G150:H150"/>
    <mergeCell ref="C151:E151"/>
    <mergeCell ref="G151:H151"/>
    <mergeCell ref="C146:E146"/>
    <mergeCell ref="G146:H146"/>
    <mergeCell ref="C147:E147"/>
    <mergeCell ref="G147:H147"/>
    <mergeCell ref="C148:E148"/>
    <mergeCell ref="G148:H148"/>
    <mergeCell ref="C143:E143"/>
    <mergeCell ref="G143:H143"/>
    <mergeCell ref="C144:E144"/>
    <mergeCell ref="G144:H144"/>
    <mergeCell ref="C145:E145"/>
    <mergeCell ref="G145:H145"/>
    <mergeCell ref="C140:E140"/>
    <mergeCell ref="G140:H140"/>
    <mergeCell ref="C141:E141"/>
    <mergeCell ref="G141:H141"/>
    <mergeCell ref="C142:E142"/>
    <mergeCell ref="G142:H142"/>
    <mergeCell ref="C137:E137"/>
    <mergeCell ref="G137:H137"/>
    <mergeCell ref="C138:E138"/>
    <mergeCell ref="G138:H138"/>
    <mergeCell ref="C139:E139"/>
    <mergeCell ref="G139:H139"/>
    <mergeCell ref="C134:E134"/>
    <mergeCell ref="G134:H134"/>
    <mergeCell ref="C135:E135"/>
    <mergeCell ref="G135:H135"/>
    <mergeCell ref="C136:E136"/>
    <mergeCell ref="G136:H136"/>
    <mergeCell ref="C131:E131"/>
    <mergeCell ref="G131:H131"/>
    <mergeCell ref="C132:E132"/>
    <mergeCell ref="G132:H132"/>
    <mergeCell ref="C133:E133"/>
    <mergeCell ref="G133:H133"/>
    <mergeCell ref="C128:E128"/>
    <mergeCell ref="G128:H128"/>
    <mergeCell ref="C129:E129"/>
    <mergeCell ref="G129:H129"/>
    <mergeCell ref="C130:E130"/>
    <mergeCell ref="G130:H130"/>
    <mergeCell ref="C125:E125"/>
    <mergeCell ref="G125:H125"/>
    <mergeCell ref="C126:E126"/>
    <mergeCell ref="G126:H126"/>
    <mergeCell ref="C127:E127"/>
    <mergeCell ref="G127:H127"/>
    <mergeCell ref="C122:E122"/>
    <mergeCell ref="G122:H122"/>
    <mergeCell ref="C123:E123"/>
    <mergeCell ref="G123:H123"/>
    <mergeCell ref="C124:E124"/>
    <mergeCell ref="G124:H124"/>
    <mergeCell ref="C119:E119"/>
    <mergeCell ref="G119:H119"/>
    <mergeCell ref="C120:E120"/>
    <mergeCell ref="G120:H120"/>
    <mergeCell ref="C121:E121"/>
    <mergeCell ref="G121:H121"/>
    <mergeCell ref="C116:E116"/>
    <mergeCell ref="G116:H116"/>
    <mergeCell ref="C117:E117"/>
    <mergeCell ref="G117:H117"/>
    <mergeCell ref="C118:E118"/>
    <mergeCell ref="G118:H118"/>
    <mergeCell ref="C113:E113"/>
    <mergeCell ref="G113:H113"/>
    <mergeCell ref="C114:E114"/>
    <mergeCell ref="G114:H114"/>
    <mergeCell ref="C115:E115"/>
    <mergeCell ref="G115:H115"/>
    <mergeCell ref="C110:E110"/>
    <mergeCell ref="G110:H110"/>
    <mergeCell ref="C111:E111"/>
    <mergeCell ref="G111:H111"/>
    <mergeCell ref="C112:E112"/>
    <mergeCell ref="G112:H112"/>
    <mergeCell ref="C107:E107"/>
    <mergeCell ref="G107:H107"/>
    <mergeCell ref="C108:E108"/>
    <mergeCell ref="G108:H108"/>
    <mergeCell ref="C109:E109"/>
    <mergeCell ref="G109:H109"/>
    <mergeCell ref="C104:E104"/>
    <mergeCell ref="G104:H104"/>
    <mergeCell ref="C105:E105"/>
    <mergeCell ref="G105:H105"/>
    <mergeCell ref="C106:E106"/>
    <mergeCell ref="G106:H106"/>
    <mergeCell ref="C101:E101"/>
    <mergeCell ref="G101:H101"/>
    <mergeCell ref="C102:E102"/>
    <mergeCell ref="G102:H102"/>
    <mergeCell ref="C103:E103"/>
    <mergeCell ref="G103:H103"/>
    <mergeCell ref="C98:E98"/>
    <mergeCell ref="G98:H98"/>
    <mergeCell ref="C99:E99"/>
    <mergeCell ref="G99:H99"/>
    <mergeCell ref="C100:E100"/>
    <mergeCell ref="G100:H100"/>
    <mergeCell ref="C95:E95"/>
    <mergeCell ref="G95:H95"/>
    <mergeCell ref="C96:E96"/>
    <mergeCell ref="G96:H96"/>
    <mergeCell ref="C97:E97"/>
    <mergeCell ref="G97:H97"/>
    <mergeCell ref="C92:E92"/>
    <mergeCell ref="G92:H92"/>
    <mergeCell ref="C93:E93"/>
    <mergeCell ref="G93:H93"/>
    <mergeCell ref="C94:E94"/>
    <mergeCell ref="G94:H94"/>
    <mergeCell ref="C89:E89"/>
    <mergeCell ref="G89:H89"/>
    <mergeCell ref="C90:E90"/>
    <mergeCell ref="G90:H90"/>
    <mergeCell ref="C91:E91"/>
    <mergeCell ref="G91:H91"/>
    <mergeCell ref="C86:E86"/>
    <mergeCell ref="G86:H86"/>
    <mergeCell ref="C87:E87"/>
    <mergeCell ref="G87:H87"/>
    <mergeCell ref="C88:E88"/>
    <mergeCell ref="G88:H88"/>
    <mergeCell ref="C83:E83"/>
    <mergeCell ref="G83:H83"/>
    <mergeCell ref="C84:E84"/>
    <mergeCell ref="G84:H84"/>
    <mergeCell ref="C85:E85"/>
    <mergeCell ref="G85:H85"/>
    <mergeCell ref="C80:E80"/>
    <mergeCell ref="G80:H80"/>
    <mergeCell ref="C81:E81"/>
    <mergeCell ref="G81:H81"/>
    <mergeCell ref="C82:E82"/>
    <mergeCell ref="G82:H82"/>
    <mergeCell ref="C77:E77"/>
    <mergeCell ref="G77:H77"/>
    <mergeCell ref="C78:E78"/>
    <mergeCell ref="G78:H78"/>
    <mergeCell ref="C79:E79"/>
    <mergeCell ref="G79:H79"/>
    <mergeCell ref="C74:E74"/>
    <mergeCell ref="G74:H74"/>
    <mergeCell ref="C75:E75"/>
    <mergeCell ref="G75:H75"/>
    <mergeCell ref="C76:E76"/>
    <mergeCell ref="G76:H76"/>
    <mergeCell ref="C71:E71"/>
    <mergeCell ref="G71:H71"/>
    <mergeCell ref="C72:E72"/>
    <mergeCell ref="G72:H72"/>
    <mergeCell ref="C73:E73"/>
    <mergeCell ref="G73:H73"/>
    <mergeCell ref="C68:E68"/>
    <mergeCell ref="G68:H68"/>
    <mergeCell ref="C69:E69"/>
    <mergeCell ref="G69:H69"/>
    <mergeCell ref="C70:E70"/>
    <mergeCell ref="G70:H70"/>
    <mergeCell ref="C65:E65"/>
    <mergeCell ref="G65:H65"/>
    <mergeCell ref="C66:E66"/>
    <mergeCell ref="G66:H66"/>
    <mergeCell ref="C67:E67"/>
    <mergeCell ref="G67:H67"/>
    <mergeCell ref="C62:E62"/>
    <mergeCell ref="G62:H62"/>
    <mergeCell ref="C63:E63"/>
    <mergeCell ref="G63:H63"/>
    <mergeCell ref="C64:E64"/>
    <mergeCell ref="G64:H64"/>
    <mergeCell ref="C59:E59"/>
    <mergeCell ref="G59:H59"/>
    <mergeCell ref="C60:E60"/>
    <mergeCell ref="G60:H60"/>
    <mergeCell ref="C61:E61"/>
    <mergeCell ref="G61:H61"/>
    <mergeCell ref="C56:E56"/>
    <mergeCell ref="G56:H56"/>
    <mergeCell ref="C57:E57"/>
    <mergeCell ref="G57:H57"/>
    <mergeCell ref="C58:E58"/>
    <mergeCell ref="G58:H58"/>
    <mergeCell ref="C53:E53"/>
    <mergeCell ref="G53:H53"/>
    <mergeCell ref="C54:E54"/>
    <mergeCell ref="G54:H54"/>
    <mergeCell ref="C55:E55"/>
    <mergeCell ref="G55:H55"/>
    <mergeCell ref="C50:E50"/>
    <mergeCell ref="G50:H50"/>
    <mergeCell ref="C51:E51"/>
    <mergeCell ref="G51:H51"/>
    <mergeCell ref="C52:E52"/>
    <mergeCell ref="G52:H52"/>
    <mergeCell ref="C47:E47"/>
    <mergeCell ref="G47:H47"/>
    <mergeCell ref="C48:E48"/>
    <mergeCell ref="G48:H48"/>
    <mergeCell ref="C49:E49"/>
    <mergeCell ref="G49:H49"/>
    <mergeCell ref="C44:E44"/>
    <mergeCell ref="G44:H44"/>
    <mergeCell ref="C45:E45"/>
    <mergeCell ref="G45:H45"/>
    <mergeCell ref="C46:E46"/>
    <mergeCell ref="G46:H46"/>
    <mergeCell ref="C41:E41"/>
    <mergeCell ref="G41:H41"/>
    <mergeCell ref="C42:E42"/>
    <mergeCell ref="G42:H42"/>
    <mergeCell ref="C43:E43"/>
    <mergeCell ref="G43:H43"/>
    <mergeCell ref="C38:E38"/>
    <mergeCell ref="G38:H38"/>
    <mergeCell ref="C39:E39"/>
    <mergeCell ref="G39:H39"/>
    <mergeCell ref="C40:E40"/>
    <mergeCell ref="G40:H40"/>
    <mergeCell ref="C35:E35"/>
    <mergeCell ref="G35:H35"/>
    <mergeCell ref="C36:E36"/>
    <mergeCell ref="G36:H36"/>
    <mergeCell ref="C37:E37"/>
    <mergeCell ref="G37:H37"/>
    <mergeCell ref="C32:E32"/>
    <mergeCell ref="G32:H32"/>
    <mergeCell ref="C33:E33"/>
    <mergeCell ref="G33:H33"/>
    <mergeCell ref="C34:E34"/>
    <mergeCell ref="G34:H34"/>
    <mergeCell ref="C29:E29"/>
    <mergeCell ref="G29:H29"/>
    <mergeCell ref="C30:E30"/>
    <mergeCell ref="G30:H30"/>
    <mergeCell ref="C31:E31"/>
    <mergeCell ref="G31:H31"/>
    <mergeCell ref="C26:E26"/>
    <mergeCell ref="G26:H26"/>
    <mergeCell ref="C27:E27"/>
    <mergeCell ref="G27:H27"/>
    <mergeCell ref="C28:E28"/>
    <mergeCell ref="G28:H28"/>
    <mergeCell ref="C23:E23"/>
    <mergeCell ref="G23:H23"/>
    <mergeCell ref="C24:E24"/>
    <mergeCell ref="G24:H24"/>
    <mergeCell ref="C25:E25"/>
    <mergeCell ref="G25:H25"/>
    <mergeCell ref="C21:E21"/>
    <mergeCell ref="G21:H21"/>
    <mergeCell ref="C22:E22"/>
    <mergeCell ref="G22:H22"/>
    <mergeCell ref="C17:E17"/>
    <mergeCell ref="G17:H17"/>
    <mergeCell ref="C18:E18"/>
    <mergeCell ref="G18:H18"/>
    <mergeCell ref="C19:E19"/>
    <mergeCell ref="G19:H19"/>
    <mergeCell ref="C16:E16"/>
    <mergeCell ref="G16:H16"/>
    <mergeCell ref="C11:E11"/>
    <mergeCell ref="G11:H11"/>
    <mergeCell ref="C12:E12"/>
    <mergeCell ref="G12:H12"/>
    <mergeCell ref="C13:E13"/>
    <mergeCell ref="G13:H13"/>
    <mergeCell ref="C20:E20"/>
    <mergeCell ref="G20:H20"/>
    <mergeCell ref="B3:C3"/>
    <mergeCell ref="E3:I3"/>
    <mergeCell ref="M5:R6"/>
    <mergeCell ref="B6:G7"/>
    <mergeCell ref="B9:N9"/>
    <mergeCell ref="Q9:R9"/>
    <mergeCell ref="C14:E14"/>
    <mergeCell ref="G14:H14"/>
    <mergeCell ref="C15:E15"/>
    <mergeCell ref="G15:H15"/>
  </mergeCells>
  <pageMargins left="0.511811024" right="0.511811024" top="0.78740157499999996" bottom="0.78740157499999996" header="0.31496062000000002" footer="0.31496062000000002"/>
  <pageSetup paperSize="9" orientation="portrait" horizontalDpi="200" verticalDpi="200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FF341-49B4-44B2-9EB2-177AFC204267}">
  <dimension ref="A1:H261"/>
  <sheetViews>
    <sheetView workbookViewId="0">
      <selection activeCell="F15" sqref="F15"/>
    </sheetView>
  </sheetViews>
  <sheetFormatPr defaultRowHeight="14.5"/>
  <cols>
    <col min="1" max="1" width="13" customWidth="1"/>
    <col min="2" max="2" width="19.26953125" customWidth="1"/>
    <col min="3" max="3" width="19.1796875" customWidth="1"/>
    <col min="6" max="6" width="31.6328125" customWidth="1"/>
    <col min="7" max="7" width="16.6328125" customWidth="1"/>
    <col min="8" max="8" width="31" customWidth="1"/>
  </cols>
  <sheetData>
    <row r="1" spans="1:8" ht="20">
      <c r="A1" s="1" t="s">
        <v>293</v>
      </c>
      <c r="B1" s="58" t="s">
        <v>5165</v>
      </c>
      <c r="C1" s="7" t="s">
        <v>5158</v>
      </c>
    </row>
    <row r="2" spans="1:8">
      <c r="A2" s="15" t="s">
        <v>17</v>
      </c>
      <c r="B2" s="82">
        <f>SUMIF('BASE 4'!$F$12:$F$1264,A2,'BASE 4'!$U$12:$U$1264)</f>
        <v>25840487.989999998</v>
      </c>
      <c r="C2" s="18">
        <f>IF(B2&gt;=$G$4,4,IF(B2&gt;=$G$3,3,IF(B2&gt;=$G$2,2,1)))</f>
        <v>3</v>
      </c>
      <c r="E2" s="7" t="s">
        <v>2296</v>
      </c>
      <c r="F2" s="18" t="s">
        <v>5167</v>
      </c>
      <c r="G2" s="83">
        <f>_xlfn.QUARTILE.EXC($B$2:$B$261,1)</f>
        <v>6701593.2150000008</v>
      </c>
    </row>
    <row r="3" spans="1:8">
      <c r="A3" s="15" t="s">
        <v>303</v>
      </c>
      <c r="B3" s="82">
        <f>SUMIF('BASE 4'!$F$12:$F$1264,A3,'BASE 4'!$U$12:$U$1264)</f>
        <v>0</v>
      </c>
      <c r="C3" s="18">
        <f t="shared" ref="C3:C66" si="0">IF(B3&gt;=$G$4,4,IF(B3&gt;=$G$3,3,IF(B3&gt;=$G$2,2,1)))</f>
        <v>1</v>
      </c>
      <c r="E3" s="7" t="s">
        <v>2297</v>
      </c>
      <c r="F3" s="18" t="s">
        <v>5168</v>
      </c>
      <c r="G3" s="83">
        <f>_xlfn.QUARTILE.EXC($B$2:$B$261,2)</f>
        <v>21848024.994999997</v>
      </c>
    </row>
    <row r="4" spans="1:8">
      <c r="A4" s="15" t="s">
        <v>25</v>
      </c>
      <c r="B4" s="82">
        <f>SUMIF('BASE 4'!$F$12:$F$1264,A4,'BASE 4'!$U$12:$U$1264)</f>
        <v>7900665.4199999999</v>
      </c>
      <c r="C4" s="18">
        <f t="shared" si="0"/>
        <v>2</v>
      </c>
      <c r="E4" s="7" t="s">
        <v>2298</v>
      </c>
      <c r="F4" s="18" t="s">
        <v>5169</v>
      </c>
      <c r="G4" s="83">
        <f>_xlfn.QUARTILE.EXC($B$2:$B$261,3)</f>
        <v>73426087.622499987</v>
      </c>
    </row>
    <row r="5" spans="1:8">
      <c r="A5" s="15" t="s">
        <v>29</v>
      </c>
      <c r="B5" s="82">
        <f>SUMIF('BASE 4'!$F$12:$F$1264,A5,'BASE 4'!$U$12:$U$1264)</f>
        <v>2812410.55</v>
      </c>
      <c r="C5" s="18">
        <f t="shared" si="0"/>
        <v>1</v>
      </c>
      <c r="E5" s="7" t="s">
        <v>2330</v>
      </c>
      <c r="F5" s="18" t="s">
        <v>5170</v>
      </c>
    </row>
    <row r="6" spans="1:8">
      <c r="A6" s="15" t="s">
        <v>30</v>
      </c>
      <c r="B6" s="82">
        <f>SUMIF('BASE 4'!$F$12:$F$1264,A6,'BASE 4'!$U$12:$U$1264)</f>
        <v>19624040.460000001</v>
      </c>
      <c r="C6" s="18">
        <f t="shared" si="0"/>
        <v>2</v>
      </c>
    </row>
    <row r="7" spans="1:8">
      <c r="A7" s="15" t="s">
        <v>31</v>
      </c>
      <c r="B7" s="82">
        <f>SUMIF('BASE 4'!$F$12:$F$1264,A7,'BASE 4'!$U$12:$U$1264)</f>
        <v>2571144.65</v>
      </c>
      <c r="C7" s="18">
        <f t="shared" si="0"/>
        <v>1</v>
      </c>
    </row>
    <row r="8" spans="1:8">
      <c r="A8" s="15" t="s">
        <v>32</v>
      </c>
      <c r="B8" s="82">
        <f>SUMIF('BASE 4'!$F$12:$F$1264,A8,'BASE 4'!$U$12:$U$1264)</f>
        <v>9489043.6699999999</v>
      </c>
      <c r="C8" s="18">
        <f t="shared" si="0"/>
        <v>2</v>
      </c>
    </row>
    <row r="9" spans="1:8">
      <c r="A9" s="15" t="s">
        <v>33</v>
      </c>
      <c r="B9" s="82">
        <f>SUMIF('BASE 4'!$F$12:$F$1264,A9,'BASE 4'!$U$12:$U$1264)</f>
        <v>4657243.3</v>
      </c>
      <c r="C9" s="18">
        <f t="shared" si="0"/>
        <v>1</v>
      </c>
      <c r="G9" s="129" t="s">
        <v>5166</v>
      </c>
      <c r="H9" s="127"/>
    </row>
    <row r="10" spans="1:8">
      <c r="A10" s="15" t="s">
        <v>34</v>
      </c>
      <c r="B10" s="82">
        <f>SUMIF('BASE 4'!$F$12:$F$1264,A10,'BASE 4'!$U$12:$U$1264)</f>
        <v>13505969.109999999</v>
      </c>
      <c r="C10" s="18">
        <f t="shared" si="0"/>
        <v>2</v>
      </c>
      <c r="G10" s="126" t="s">
        <v>9</v>
      </c>
      <c r="H10" s="126" t="s">
        <v>10</v>
      </c>
    </row>
    <row r="11" spans="1:8">
      <c r="A11" s="15" t="s">
        <v>35</v>
      </c>
      <c r="B11" s="82">
        <f>SUMIF('BASE 4'!$F$12:$F$1264,A11,'BASE 4'!$U$12:$U$1264)</f>
        <v>2062978.4300000002</v>
      </c>
      <c r="C11" s="18">
        <f t="shared" si="0"/>
        <v>1</v>
      </c>
      <c r="G11" s="128">
        <v>3010101000000</v>
      </c>
      <c r="H11" s="15" t="s">
        <v>5160</v>
      </c>
    </row>
    <row r="12" spans="1:8">
      <c r="A12" s="15" t="s">
        <v>36</v>
      </c>
      <c r="B12" s="82">
        <f>SUMIF('BASE 4'!$F$12:$F$1264,A12,'BASE 4'!$U$12:$U$1264)</f>
        <v>432116</v>
      </c>
      <c r="C12" s="18">
        <f t="shared" si="0"/>
        <v>1</v>
      </c>
      <c r="G12" s="128">
        <v>3010102000000</v>
      </c>
      <c r="H12" s="15" t="s">
        <v>5164</v>
      </c>
    </row>
    <row r="13" spans="1:8">
      <c r="A13" s="15" t="s">
        <v>37</v>
      </c>
      <c r="B13" s="82">
        <f>SUMIF('BASE 4'!$F$12:$F$1264,A13,'BASE 4'!$U$12:$U$1264)</f>
        <v>4915700.13</v>
      </c>
      <c r="C13" s="18">
        <f t="shared" si="0"/>
        <v>1</v>
      </c>
      <c r="G13" s="128">
        <v>3010103000000</v>
      </c>
      <c r="H13" s="15" t="s">
        <v>5161</v>
      </c>
    </row>
    <row r="14" spans="1:8">
      <c r="A14" s="15" t="s">
        <v>38</v>
      </c>
      <c r="B14" s="82">
        <f>SUMIF('BASE 4'!$F$12:$F$1264,A14,'BASE 4'!$U$12:$U$1264)</f>
        <v>45330865.00999999</v>
      </c>
      <c r="C14" s="18">
        <f t="shared" si="0"/>
        <v>3</v>
      </c>
      <c r="G14" s="128">
        <v>3010104000000</v>
      </c>
      <c r="H14" s="15" t="s">
        <v>5162</v>
      </c>
    </row>
    <row r="15" spans="1:8">
      <c r="A15" s="15" t="s">
        <v>39</v>
      </c>
      <c r="B15" s="82">
        <f>SUMIF('BASE 4'!$F$12:$F$1264,A15,'BASE 4'!$U$12:$U$1264)</f>
        <v>50452563.700000003</v>
      </c>
      <c r="C15" s="18">
        <f t="shared" si="0"/>
        <v>3</v>
      </c>
      <c r="G15" s="128">
        <v>3010105000000</v>
      </c>
      <c r="H15" s="15" t="s">
        <v>5163</v>
      </c>
    </row>
    <row r="16" spans="1:8">
      <c r="A16" s="15" t="s">
        <v>40</v>
      </c>
      <c r="B16" s="82">
        <f>SUMIF('BASE 4'!$F$12:$F$1264,A16,'BASE 4'!$U$12:$U$1264)</f>
        <v>616899981.84000003</v>
      </c>
      <c r="C16" s="18">
        <f t="shared" si="0"/>
        <v>4</v>
      </c>
      <c r="G16" s="128">
        <v>3020100000000</v>
      </c>
      <c r="H16" s="15" t="s">
        <v>5151</v>
      </c>
    </row>
    <row r="17" spans="1:8">
      <c r="A17" s="15" t="s">
        <v>41</v>
      </c>
      <c r="B17" s="82">
        <f>SUMIF('BASE 4'!$F$12:$F$1264,A17,'BASE 4'!$U$12:$U$1264)</f>
        <v>177201746.69</v>
      </c>
      <c r="C17" s="18">
        <f t="shared" si="0"/>
        <v>4</v>
      </c>
      <c r="G17" s="128">
        <v>3020200000000</v>
      </c>
      <c r="H17" s="15" t="s">
        <v>5152</v>
      </c>
    </row>
    <row r="18" spans="1:8">
      <c r="A18" s="15" t="s">
        <v>42</v>
      </c>
      <c r="B18" s="82">
        <f>SUMIF('BASE 4'!$F$12:$F$1264,A18,'BASE 4'!$U$12:$U$1264)</f>
        <v>24516056.389999997</v>
      </c>
      <c r="C18" s="18">
        <f t="shared" si="0"/>
        <v>3</v>
      </c>
    </row>
    <row r="19" spans="1:8">
      <c r="A19" s="15" t="s">
        <v>43</v>
      </c>
      <c r="B19" s="82">
        <f>SUMIF('BASE 4'!$F$12:$F$1264,A19,'BASE 4'!$U$12:$U$1264)</f>
        <v>40989334.559999995</v>
      </c>
      <c r="C19" s="18">
        <f t="shared" si="0"/>
        <v>3</v>
      </c>
    </row>
    <row r="20" spans="1:8">
      <c r="A20" s="15" t="s">
        <v>44</v>
      </c>
      <c r="B20" s="82">
        <f>SUMIF('BASE 4'!$F$12:$F$1264,A20,'BASE 4'!$U$12:$U$1264)</f>
        <v>201652139.59</v>
      </c>
      <c r="C20" s="18">
        <f t="shared" si="0"/>
        <v>4</v>
      </c>
    </row>
    <row r="21" spans="1:8">
      <c r="A21" s="15" t="s">
        <v>46</v>
      </c>
      <c r="B21" s="82">
        <f>SUMIF('BASE 4'!$F$12:$F$1264,A21,'BASE 4'!$U$12:$U$1264)</f>
        <v>2609835.7000000002</v>
      </c>
      <c r="C21" s="18">
        <f t="shared" si="0"/>
        <v>1</v>
      </c>
    </row>
    <row r="22" spans="1:8">
      <c r="A22" s="15" t="s">
        <v>47</v>
      </c>
      <c r="B22" s="82">
        <f>SUMIF('BASE 4'!$F$12:$F$1264,A22,'BASE 4'!$U$12:$U$1264)</f>
        <v>16299416.73</v>
      </c>
      <c r="C22" s="18">
        <f t="shared" si="0"/>
        <v>2</v>
      </c>
    </row>
    <row r="23" spans="1:8">
      <c r="A23" s="15" t="s">
        <v>48</v>
      </c>
      <c r="B23" s="82">
        <f>SUMIF('BASE 4'!$F$12:$F$1264,A23,'BASE 4'!$U$12:$U$1264)</f>
        <v>36932974.309999995</v>
      </c>
      <c r="C23" s="18">
        <f t="shared" si="0"/>
        <v>3</v>
      </c>
    </row>
    <row r="24" spans="1:8">
      <c r="A24" s="15" t="s">
        <v>49</v>
      </c>
      <c r="B24" s="82">
        <f>SUMIF('BASE 4'!$F$12:$F$1264,A24,'BASE 4'!$U$12:$U$1264)</f>
        <v>89568716.040000007</v>
      </c>
      <c r="C24" s="18">
        <f t="shared" si="0"/>
        <v>4</v>
      </c>
    </row>
    <row r="25" spans="1:8" ht="20">
      <c r="A25" s="15" t="s">
        <v>50</v>
      </c>
      <c r="B25" s="82">
        <f>SUMIF('BASE 4'!$F$12:$F$1264,A25,'BASE 4'!$U$12:$U$1264)</f>
        <v>73916757.349999994</v>
      </c>
      <c r="C25" s="18">
        <f t="shared" si="0"/>
        <v>4</v>
      </c>
    </row>
    <row r="26" spans="1:8">
      <c r="A26" s="15" t="s">
        <v>51</v>
      </c>
      <c r="B26" s="82">
        <f>SUMIF('BASE 4'!$F$12:$F$1264,A26,'BASE 4'!$U$12:$U$1264)</f>
        <v>13103488.17</v>
      </c>
      <c r="C26" s="18">
        <f t="shared" si="0"/>
        <v>2</v>
      </c>
    </row>
    <row r="27" spans="1:8">
      <c r="A27" s="15" t="s">
        <v>52</v>
      </c>
      <c r="B27" s="82">
        <f>SUMIF('BASE 4'!$F$12:$F$1264,A27,'BASE 4'!$U$12:$U$1264)</f>
        <v>19426522.629999999</v>
      </c>
      <c r="C27" s="18">
        <f t="shared" si="0"/>
        <v>2</v>
      </c>
    </row>
    <row r="28" spans="1:8">
      <c r="A28" s="15" t="s">
        <v>53</v>
      </c>
      <c r="B28" s="82">
        <f>SUMIF('BASE 4'!$F$12:$F$1264,A28,'BASE 4'!$U$12:$U$1264)</f>
        <v>6996400.5199999996</v>
      </c>
      <c r="C28" s="18">
        <f t="shared" si="0"/>
        <v>2</v>
      </c>
    </row>
    <row r="29" spans="1:8">
      <c r="A29" s="15" t="s">
        <v>54</v>
      </c>
      <c r="B29" s="82">
        <f>SUMIF('BASE 4'!$F$12:$F$1264,A29,'BASE 4'!$U$12:$U$1264)</f>
        <v>22453247.5</v>
      </c>
      <c r="C29" s="18">
        <f t="shared" si="0"/>
        <v>3</v>
      </c>
    </row>
    <row r="30" spans="1:8">
      <c r="A30" s="15" t="s">
        <v>55</v>
      </c>
      <c r="B30" s="82">
        <f>SUMIF('BASE 4'!$F$12:$F$1264,A30,'BASE 4'!$U$12:$U$1264)</f>
        <v>227857276.36000001</v>
      </c>
      <c r="C30" s="18">
        <f t="shared" si="0"/>
        <v>4</v>
      </c>
    </row>
    <row r="31" spans="1:8">
      <c r="A31" s="15" t="s">
        <v>56</v>
      </c>
      <c r="B31" s="82">
        <f>SUMIF('BASE 4'!$F$12:$F$1264,A31,'BASE 4'!$U$12:$U$1264)</f>
        <v>10483997.440000001</v>
      </c>
      <c r="C31" s="18">
        <f t="shared" si="0"/>
        <v>2</v>
      </c>
    </row>
    <row r="32" spans="1:8">
      <c r="A32" s="15" t="s">
        <v>57</v>
      </c>
      <c r="B32" s="82">
        <f>SUMIF('BASE 4'!$F$12:$F$1264,A32,'BASE 4'!$U$12:$U$1264)</f>
        <v>13294099.9</v>
      </c>
      <c r="C32" s="18">
        <f t="shared" si="0"/>
        <v>2</v>
      </c>
    </row>
    <row r="33" spans="1:3">
      <c r="A33" s="15" t="s">
        <v>59</v>
      </c>
      <c r="B33" s="82">
        <f>SUMIF('BASE 4'!$F$12:$F$1264,A33,'BASE 4'!$U$12:$U$1264)</f>
        <v>6038440.7100000009</v>
      </c>
      <c r="C33" s="18">
        <f t="shared" si="0"/>
        <v>1</v>
      </c>
    </row>
    <row r="34" spans="1:3">
      <c r="A34" s="15" t="s">
        <v>60</v>
      </c>
      <c r="B34" s="82">
        <f>SUMIF('BASE 4'!$F$12:$F$1264,A34,'BASE 4'!$U$12:$U$1264)</f>
        <v>40802189.680000007</v>
      </c>
      <c r="C34" s="18">
        <f t="shared" si="0"/>
        <v>3</v>
      </c>
    </row>
    <row r="35" spans="1:3">
      <c r="A35" s="15" t="s">
        <v>61</v>
      </c>
      <c r="B35" s="82">
        <f>SUMIF('BASE 4'!$F$12:$F$1264,A35,'BASE 4'!$U$12:$U$1264)</f>
        <v>14098146.149999999</v>
      </c>
      <c r="C35" s="18">
        <f t="shared" si="0"/>
        <v>2</v>
      </c>
    </row>
    <row r="36" spans="1:3">
      <c r="A36" s="15" t="s">
        <v>62</v>
      </c>
      <c r="B36" s="82">
        <f>SUMIF('BASE 4'!$F$12:$F$1264,A36,'BASE 4'!$U$12:$U$1264)</f>
        <v>7915698.4900000002</v>
      </c>
      <c r="C36" s="18">
        <f t="shared" si="0"/>
        <v>2</v>
      </c>
    </row>
    <row r="37" spans="1:3">
      <c r="A37" s="15" t="s">
        <v>63</v>
      </c>
      <c r="B37" s="82">
        <f>SUMIF('BASE 4'!$F$12:$F$1264,A37,'BASE 4'!$U$12:$U$1264)</f>
        <v>12256635.51</v>
      </c>
      <c r="C37" s="18">
        <f t="shared" si="0"/>
        <v>2</v>
      </c>
    </row>
    <row r="38" spans="1:3">
      <c r="A38" s="15" t="s">
        <v>64</v>
      </c>
      <c r="B38" s="82">
        <f>SUMIF('BASE 4'!$F$12:$F$1264,A38,'BASE 4'!$U$12:$U$1264)</f>
        <v>2071857.1099999999</v>
      </c>
      <c r="C38" s="18">
        <f t="shared" si="0"/>
        <v>1</v>
      </c>
    </row>
    <row r="39" spans="1:3">
      <c r="A39" s="15" t="s">
        <v>65</v>
      </c>
      <c r="B39" s="82">
        <f>SUMIF('BASE 4'!$F$12:$F$1264,A39,'BASE 4'!$U$12:$U$1264)</f>
        <v>118363297.94</v>
      </c>
      <c r="C39" s="18">
        <f t="shared" si="0"/>
        <v>4</v>
      </c>
    </row>
    <row r="40" spans="1:3">
      <c r="A40" s="15" t="s">
        <v>66</v>
      </c>
      <c r="B40" s="82">
        <f>SUMIF('BASE 4'!$F$12:$F$1264,A40,'BASE 4'!$U$12:$U$1264)</f>
        <v>138197682.13</v>
      </c>
      <c r="C40" s="18">
        <f t="shared" si="0"/>
        <v>4</v>
      </c>
    </row>
    <row r="41" spans="1:3">
      <c r="A41" s="15" t="s">
        <v>67</v>
      </c>
      <c r="B41" s="82">
        <f>SUMIF('BASE 4'!$F$12:$F$1264,A41,'BASE 4'!$U$12:$U$1264)</f>
        <v>96745097.109999999</v>
      </c>
      <c r="C41" s="18">
        <f t="shared" si="0"/>
        <v>4</v>
      </c>
    </row>
    <row r="42" spans="1:3">
      <c r="A42" s="15" t="s">
        <v>68</v>
      </c>
      <c r="B42" s="82">
        <f>SUMIF('BASE 4'!$F$12:$F$1264,A42,'BASE 4'!$U$12:$U$1264)</f>
        <v>2161268.11</v>
      </c>
      <c r="C42" s="18">
        <f t="shared" si="0"/>
        <v>1</v>
      </c>
    </row>
    <row r="43" spans="1:3">
      <c r="A43" s="15" t="s">
        <v>69</v>
      </c>
      <c r="B43" s="82">
        <f>SUMIF('BASE 4'!$F$12:$F$1264,A43,'BASE 4'!$U$12:$U$1264)</f>
        <v>210254327.21000004</v>
      </c>
      <c r="C43" s="18">
        <f t="shared" si="0"/>
        <v>4</v>
      </c>
    </row>
    <row r="44" spans="1:3">
      <c r="A44" s="15" t="s">
        <v>70</v>
      </c>
      <c r="B44" s="82">
        <f>SUMIF('BASE 4'!$F$12:$F$1264,A44,'BASE 4'!$U$12:$U$1264)</f>
        <v>451424</v>
      </c>
      <c r="C44" s="18">
        <f t="shared" si="0"/>
        <v>1</v>
      </c>
    </row>
    <row r="45" spans="1:3">
      <c r="A45" s="15" t="s">
        <v>71</v>
      </c>
      <c r="B45" s="82">
        <f>SUMIF('BASE 4'!$F$12:$F$1264,A45,'BASE 4'!$U$12:$U$1264)</f>
        <v>37284670.880000003</v>
      </c>
      <c r="C45" s="18">
        <f t="shared" si="0"/>
        <v>3</v>
      </c>
    </row>
    <row r="46" spans="1:3">
      <c r="A46" s="15" t="s">
        <v>72</v>
      </c>
      <c r="B46" s="82">
        <f>SUMIF('BASE 4'!$F$12:$F$1264,A46,'BASE 4'!$U$12:$U$1264)</f>
        <v>18381277.27</v>
      </c>
      <c r="C46" s="18">
        <f t="shared" si="0"/>
        <v>2</v>
      </c>
    </row>
    <row r="47" spans="1:3">
      <c r="A47" s="15" t="s">
        <v>73</v>
      </c>
      <c r="B47" s="82">
        <f>SUMIF('BASE 4'!$F$12:$F$1264,A47,'BASE 4'!$U$12:$U$1264)</f>
        <v>101002563.81999999</v>
      </c>
      <c r="C47" s="18">
        <f t="shared" si="0"/>
        <v>4</v>
      </c>
    </row>
    <row r="48" spans="1:3">
      <c r="A48" s="15" t="s">
        <v>75</v>
      </c>
      <c r="B48" s="82">
        <f>SUMIF('BASE 4'!$F$12:$F$1264,A48,'BASE 4'!$U$12:$U$1264)</f>
        <v>23128045.870000001</v>
      </c>
      <c r="C48" s="18">
        <f t="shared" si="0"/>
        <v>3</v>
      </c>
    </row>
    <row r="49" spans="1:3">
      <c r="A49" s="15" t="s">
        <v>76</v>
      </c>
      <c r="B49" s="82">
        <f>SUMIF('BASE 4'!$F$12:$F$1264,A49,'BASE 4'!$U$12:$U$1264)</f>
        <v>23354456</v>
      </c>
      <c r="C49" s="18">
        <f t="shared" si="0"/>
        <v>3</v>
      </c>
    </row>
    <row r="50" spans="1:3">
      <c r="A50" s="15" t="s">
        <v>77</v>
      </c>
      <c r="B50" s="82">
        <f>SUMIF('BASE 4'!$F$12:$F$1264,A50,'BASE 4'!$U$12:$U$1264)</f>
        <v>16639148.289999999</v>
      </c>
      <c r="C50" s="18">
        <f t="shared" si="0"/>
        <v>2</v>
      </c>
    </row>
    <row r="51" spans="1:3">
      <c r="A51" s="15" t="s">
        <v>78</v>
      </c>
      <c r="B51" s="82">
        <f>SUMIF('BASE 4'!$F$12:$F$1264,A51,'BASE 4'!$U$12:$U$1264)</f>
        <v>1540487.17</v>
      </c>
      <c r="C51" s="18">
        <f t="shared" si="0"/>
        <v>1</v>
      </c>
    </row>
    <row r="52" spans="1:3">
      <c r="A52" s="15" t="s">
        <v>79</v>
      </c>
      <c r="B52" s="82">
        <f>SUMIF('BASE 4'!$F$12:$F$1264,A52,'BASE 4'!$U$12:$U$1264)</f>
        <v>14134271.539999999</v>
      </c>
      <c r="C52" s="18">
        <f t="shared" si="0"/>
        <v>2</v>
      </c>
    </row>
    <row r="53" spans="1:3">
      <c r="A53" s="15" t="s">
        <v>80</v>
      </c>
      <c r="B53" s="82">
        <f>SUMIF('BASE 4'!$F$12:$F$1264,A53,'BASE 4'!$U$12:$U$1264)</f>
        <v>6606129.7800000003</v>
      </c>
      <c r="C53" s="18">
        <f t="shared" si="0"/>
        <v>1</v>
      </c>
    </row>
    <row r="54" spans="1:3">
      <c r="A54" s="15" t="s">
        <v>81</v>
      </c>
      <c r="B54" s="82">
        <f>SUMIF('BASE 4'!$F$12:$F$1264,A54,'BASE 4'!$U$12:$U$1264)</f>
        <v>2741214.9000000004</v>
      </c>
      <c r="C54" s="18">
        <f t="shared" si="0"/>
        <v>1</v>
      </c>
    </row>
    <row r="55" spans="1:3">
      <c r="A55" s="15" t="s">
        <v>82</v>
      </c>
      <c r="B55" s="82">
        <f>SUMIF('BASE 4'!$F$12:$F$1264,A55,'BASE 4'!$U$12:$U$1264)</f>
        <v>6508861.4000000004</v>
      </c>
      <c r="C55" s="18">
        <f t="shared" si="0"/>
        <v>1</v>
      </c>
    </row>
    <row r="56" spans="1:3">
      <c r="A56" s="15" t="s">
        <v>83</v>
      </c>
      <c r="B56" s="82">
        <f>SUMIF('BASE 4'!$F$12:$F$1264,A56,'BASE 4'!$U$12:$U$1264)</f>
        <v>33037028.700000003</v>
      </c>
      <c r="C56" s="18">
        <f t="shared" si="0"/>
        <v>3</v>
      </c>
    </row>
    <row r="57" spans="1:3">
      <c r="A57" s="15" t="s">
        <v>84</v>
      </c>
      <c r="B57" s="82">
        <f>SUMIF('BASE 4'!$F$12:$F$1264,A57,'BASE 4'!$U$12:$U$1264)</f>
        <v>4624986.72</v>
      </c>
      <c r="C57" s="18">
        <f t="shared" si="0"/>
        <v>1</v>
      </c>
    </row>
    <row r="58" spans="1:3">
      <c r="A58" s="15" t="s">
        <v>85</v>
      </c>
      <c r="B58" s="82">
        <f>SUMIF('BASE 4'!$F$12:$F$1264,A58,'BASE 4'!$U$12:$U$1264)</f>
        <v>283990282.91000003</v>
      </c>
      <c r="C58" s="18">
        <f t="shared" si="0"/>
        <v>4</v>
      </c>
    </row>
    <row r="59" spans="1:3">
      <c r="A59" s="15" t="s">
        <v>86</v>
      </c>
      <c r="B59" s="82">
        <f>SUMIF('BASE 4'!$F$12:$F$1264,A59,'BASE 4'!$U$12:$U$1264)</f>
        <v>20898953.91</v>
      </c>
      <c r="C59" s="18">
        <f t="shared" si="0"/>
        <v>2</v>
      </c>
    </row>
    <row r="60" spans="1:3">
      <c r="A60" s="15" t="s">
        <v>87</v>
      </c>
      <c r="B60" s="82">
        <f>SUMIF('BASE 4'!$F$12:$F$1264,A60,'BASE 4'!$U$12:$U$1264)</f>
        <v>3786770.64</v>
      </c>
      <c r="C60" s="18">
        <f t="shared" si="0"/>
        <v>1</v>
      </c>
    </row>
    <row r="61" spans="1:3">
      <c r="A61" s="15" t="s">
        <v>88</v>
      </c>
      <c r="B61" s="82">
        <f>SUMIF('BASE 4'!$F$12:$F$1264,A61,'BASE 4'!$U$12:$U$1264)</f>
        <v>20917505.809999999</v>
      </c>
      <c r="C61" s="18">
        <f t="shared" si="0"/>
        <v>2</v>
      </c>
    </row>
    <row r="62" spans="1:3">
      <c r="A62" s="15" t="s">
        <v>89</v>
      </c>
      <c r="B62" s="82">
        <f>SUMIF('BASE 4'!$F$12:$F$1264,A62,'BASE 4'!$U$12:$U$1264)</f>
        <v>172009997.53</v>
      </c>
      <c r="C62" s="18">
        <f t="shared" si="0"/>
        <v>4</v>
      </c>
    </row>
    <row r="63" spans="1:3">
      <c r="A63" s="15" t="s">
        <v>90</v>
      </c>
      <c r="B63" s="82">
        <f>SUMIF('BASE 4'!$F$12:$F$1264,A63,'BASE 4'!$U$12:$U$1264)</f>
        <v>124109353.86</v>
      </c>
      <c r="C63" s="18">
        <f t="shared" si="0"/>
        <v>4</v>
      </c>
    </row>
    <row r="64" spans="1:3">
      <c r="A64" s="15" t="s">
        <v>91</v>
      </c>
      <c r="B64" s="82">
        <f>SUMIF('BASE 4'!$F$12:$F$1264,A64,'BASE 4'!$U$12:$U$1264)</f>
        <v>72798703.539999992</v>
      </c>
      <c r="C64" s="18">
        <f t="shared" si="0"/>
        <v>3</v>
      </c>
    </row>
    <row r="65" spans="1:3">
      <c r="A65" s="15" t="s">
        <v>92</v>
      </c>
      <c r="B65" s="82">
        <f>SUMIF('BASE 4'!$F$12:$F$1264,A65,'BASE 4'!$U$12:$U$1264)</f>
        <v>58936664.699999996</v>
      </c>
      <c r="C65" s="18">
        <f t="shared" si="0"/>
        <v>3</v>
      </c>
    </row>
    <row r="66" spans="1:3">
      <c r="A66" s="15" t="s">
        <v>93</v>
      </c>
      <c r="B66" s="82">
        <f>SUMIF('BASE 4'!$F$12:$F$1264,A66,'BASE 4'!$U$12:$U$1264)</f>
        <v>48428814.75</v>
      </c>
      <c r="C66" s="18">
        <f t="shared" si="0"/>
        <v>3</v>
      </c>
    </row>
    <row r="67" spans="1:3">
      <c r="A67" s="15" t="s">
        <v>94</v>
      </c>
      <c r="B67" s="82">
        <f>SUMIF('BASE 4'!$F$12:$F$1264,A67,'BASE 4'!$U$12:$U$1264)</f>
        <v>38709323.520000003</v>
      </c>
      <c r="C67" s="18">
        <f t="shared" ref="C67:C130" si="1">IF(B67&gt;=$G$4,4,IF(B67&gt;=$G$3,3,IF(B67&gt;=$G$2,2,1)))</f>
        <v>3</v>
      </c>
    </row>
    <row r="68" spans="1:3">
      <c r="A68" s="15" t="s">
        <v>95</v>
      </c>
      <c r="B68" s="82">
        <f>SUMIF('BASE 4'!$F$12:$F$1264,A68,'BASE 4'!$U$12:$U$1264)</f>
        <v>26906758.629999999</v>
      </c>
      <c r="C68" s="18">
        <f t="shared" si="1"/>
        <v>3</v>
      </c>
    </row>
    <row r="69" spans="1:3">
      <c r="A69" s="15" t="s">
        <v>96</v>
      </c>
      <c r="B69" s="82">
        <f>SUMIF('BASE 4'!$F$12:$F$1264,A69,'BASE 4'!$U$12:$U$1264)</f>
        <v>39980873.969999999</v>
      </c>
      <c r="C69" s="18">
        <f t="shared" si="1"/>
        <v>3</v>
      </c>
    </row>
    <row r="70" spans="1:3">
      <c r="A70" s="15" t="s">
        <v>97</v>
      </c>
      <c r="B70" s="82">
        <f>SUMIF('BASE 4'!$F$12:$F$1264,A70,'BASE 4'!$U$12:$U$1264)</f>
        <v>266768185.87</v>
      </c>
      <c r="C70" s="18">
        <f t="shared" si="1"/>
        <v>4</v>
      </c>
    </row>
    <row r="71" spans="1:3">
      <c r="A71" s="15" t="s">
        <v>98</v>
      </c>
      <c r="B71" s="82">
        <f>SUMIF('BASE 4'!$F$12:$F$1264,A71,'BASE 4'!$U$12:$U$1264)</f>
        <v>32814886.75</v>
      </c>
      <c r="C71" s="18">
        <f t="shared" si="1"/>
        <v>3</v>
      </c>
    </row>
    <row r="72" spans="1:3" ht="20">
      <c r="A72" s="15" t="s">
        <v>99</v>
      </c>
      <c r="B72" s="82">
        <f>SUMIF('BASE 4'!$F$12:$F$1264,A72,'BASE 4'!$U$12:$U$1264)</f>
        <v>285004192.04000002</v>
      </c>
      <c r="C72" s="18">
        <f t="shared" si="1"/>
        <v>4</v>
      </c>
    </row>
    <row r="73" spans="1:3">
      <c r="A73" s="15" t="s">
        <v>100</v>
      </c>
      <c r="B73" s="82">
        <f>SUMIF('BASE 4'!$F$12:$F$1264,A73,'BASE 4'!$U$12:$U$1264)</f>
        <v>11582411.969999999</v>
      </c>
      <c r="C73" s="18">
        <f t="shared" si="1"/>
        <v>2</v>
      </c>
    </row>
    <row r="74" spans="1:3">
      <c r="A74" s="15" t="s">
        <v>101</v>
      </c>
      <c r="B74" s="82">
        <f>SUMIF('BASE 4'!$F$12:$F$1264,A74,'BASE 4'!$U$12:$U$1264)</f>
        <v>2707459.91</v>
      </c>
      <c r="C74" s="18">
        <f t="shared" si="1"/>
        <v>1</v>
      </c>
    </row>
    <row r="75" spans="1:3">
      <c r="A75" s="15" t="s">
        <v>102</v>
      </c>
      <c r="B75" s="82">
        <f>SUMIF('BASE 4'!$F$12:$F$1264,A75,'BASE 4'!$U$12:$U$1264)</f>
        <v>18171527.73</v>
      </c>
      <c r="C75" s="18">
        <f t="shared" si="1"/>
        <v>2</v>
      </c>
    </row>
    <row r="76" spans="1:3">
      <c r="A76" s="15" t="s">
        <v>103</v>
      </c>
      <c r="B76" s="82">
        <f>SUMIF('BASE 4'!$F$12:$F$1264,A76,'BASE 4'!$U$12:$U$1264)</f>
        <v>434066172.62</v>
      </c>
      <c r="C76" s="18">
        <f t="shared" si="1"/>
        <v>4</v>
      </c>
    </row>
    <row r="77" spans="1:3">
      <c r="A77" s="15" t="s">
        <v>104</v>
      </c>
      <c r="B77" s="82">
        <f>SUMIF('BASE 4'!$F$12:$F$1264,A77,'BASE 4'!$U$12:$U$1264)</f>
        <v>0</v>
      </c>
      <c r="C77" s="18">
        <f t="shared" si="1"/>
        <v>1</v>
      </c>
    </row>
    <row r="78" spans="1:3">
      <c r="A78" s="15" t="s">
        <v>105</v>
      </c>
      <c r="B78" s="82">
        <f>SUMIF('BASE 4'!$F$12:$F$1264,A78,'BASE 4'!$U$12:$U$1264)</f>
        <v>38734747.799999997</v>
      </c>
      <c r="C78" s="18">
        <f t="shared" si="1"/>
        <v>3</v>
      </c>
    </row>
    <row r="79" spans="1:3">
      <c r="A79" s="15" t="s">
        <v>106</v>
      </c>
      <c r="B79" s="82">
        <f>SUMIF('BASE 4'!$F$12:$F$1264,A79,'BASE 4'!$U$12:$U$1264)</f>
        <v>205366241.36000001</v>
      </c>
      <c r="C79" s="18">
        <f t="shared" si="1"/>
        <v>4</v>
      </c>
    </row>
    <row r="80" spans="1:3">
      <c r="A80" s="15" t="s">
        <v>107</v>
      </c>
      <c r="B80" s="82">
        <f>SUMIF('BASE 4'!$F$12:$F$1264,A80,'BASE 4'!$U$12:$U$1264)</f>
        <v>12830983.510000002</v>
      </c>
      <c r="C80" s="18">
        <f t="shared" si="1"/>
        <v>2</v>
      </c>
    </row>
    <row r="81" spans="1:3">
      <c r="A81" s="15" t="s">
        <v>108</v>
      </c>
      <c r="B81" s="82">
        <f>SUMIF('BASE 4'!$F$12:$F$1264,A81,'BASE 4'!$U$12:$U$1264)</f>
        <v>140464206.28</v>
      </c>
      <c r="C81" s="18">
        <f t="shared" si="1"/>
        <v>4</v>
      </c>
    </row>
    <row r="82" spans="1:3">
      <c r="A82" s="15" t="s">
        <v>109</v>
      </c>
      <c r="B82" s="82">
        <f>SUMIF('BASE 4'!$F$12:$F$1264,A82,'BASE 4'!$U$12:$U$1264)</f>
        <v>25337911.969999999</v>
      </c>
      <c r="C82" s="18">
        <f t="shared" si="1"/>
        <v>3</v>
      </c>
    </row>
    <row r="83" spans="1:3">
      <c r="A83" s="15" t="s">
        <v>110</v>
      </c>
      <c r="B83" s="82">
        <f>SUMIF('BASE 4'!$F$12:$F$1264,A83,'BASE 4'!$U$12:$U$1264)</f>
        <v>463381268.03999996</v>
      </c>
      <c r="C83" s="18">
        <f t="shared" si="1"/>
        <v>4</v>
      </c>
    </row>
    <row r="84" spans="1:3">
      <c r="A84" s="15" t="s">
        <v>112</v>
      </c>
      <c r="B84" s="82">
        <f>SUMIF('BASE 4'!$F$12:$F$1264,A84,'BASE 4'!$U$12:$U$1264)</f>
        <v>5309481.2300000004</v>
      </c>
      <c r="C84" s="18">
        <f t="shared" si="1"/>
        <v>1</v>
      </c>
    </row>
    <row r="85" spans="1:3">
      <c r="A85" s="15" t="s">
        <v>113</v>
      </c>
      <c r="B85" s="82">
        <f>SUMIF('BASE 4'!$F$12:$F$1264,A85,'BASE 4'!$U$12:$U$1264)</f>
        <v>5145680.4399999995</v>
      </c>
      <c r="C85" s="18">
        <f t="shared" si="1"/>
        <v>1</v>
      </c>
    </row>
    <row r="86" spans="1:3">
      <c r="A86" s="15" t="s">
        <v>114</v>
      </c>
      <c r="B86" s="82">
        <f>SUMIF('BASE 4'!$F$12:$F$1264,A86,'BASE 4'!$U$12:$U$1264)</f>
        <v>196919230.26999998</v>
      </c>
      <c r="C86" s="18">
        <f t="shared" si="1"/>
        <v>4</v>
      </c>
    </row>
    <row r="87" spans="1:3">
      <c r="A87" s="15" t="s">
        <v>115</v>
      </c>
      <c r="B87" s="82">
        <f>SUMIF('BASE 4'!$F$12:$F$1264,A87,'BASE 4'!$U$12:$U$1264)</f>
        <v>5732984.4700000007</v>
      </c>
      <c r="C87" s="18">
        <f t="shared" si="1"/>
        <v>1</v>
      </c>
    </row>
    <row r="88" spans="1:3">
      <c r="A88" s="15" t="s">
        <v>116</v>
      </c>
      <c r="B88" s="82">
        <f>SUMIF('BASE 4'!$F$12:$F$1264,A88,'BASE 4'!$U$12:$U$1264)</f>
        <v>2648049166.5999999</v>
      </c>
      <c r="C88" s="18">
        <f t="shared" si="1"/>
        <v>4</v>
      </c>
    </row>
    <row r="89" spans="1:3">
      <c r="A89" s="15" t="s">
        <v>117</v>
      </c>
      <c r="B89" s="82">
        <f>SUMIF('BASE 4'!$F$12:$F$1264,A89,'BASE 4'!$U$12:$U$1264)</f>
        <v>1394966596.5799999</v>
      </c>
      <c r="C89" s="18">
        <f t="shared" si="1"/>
        <v>4</v>
      </c>
    </row>
    <row r="90" spans="1:3" ht="20">
      <c r="A90" s="32" t="s">
        <v>118</v>
      </c>
      <c r="B90" s="82">
        <f>SUMIF('BASE 4'!$F$12:$F$1264,A90,'BASE 4'!$U$12:$U$1264)</f>
        <v>107386.31</v>
      </c>
      <c r="C90" s="18">
        <f t="shared" si="1"/>
        <v>1</v>
      </c>
    </row>
    <row r="91" spans="1:3" ht="20">
      <c r="A91" s="15" t="s">
        <v>119</v>
      </c>
      <c r="B91" s="82">
        <f>SUMIF('BASE 4'!$F$12:$F$1264,A91,'BASE 4'!$U$12:$U$1264)</f>
        <v>269119910.94999999</v>
      </c>
      <c r="C91" s="18">
        <f t="shared" si="1"/>
        <v>4</v>
      </c>
    </row>
    <row r="92" spans="1:3" ht="20">
      <c r="A92" s="15" t="s">
        <v>120</v>
      </c>
      <c r="B92" s="82">
        <f>SUMIF('BASE 4'!$F$12:$F$1264,A92,'BASE 4'!$U$12:$U$1264)</f>
        <v>94089091.170000002</v>
      </c>
      <c r="C92" s="18">
        <f t="shared" si="1"/>
        <v>4</v>
      </c>
    </row>
    <row r="93" spans="1:3" ht="20">
      <c r="A93" s="15" t="s">
        <v>121</v>
      </c>
      <c r="B93" s="82">
        <f>SUMIF('BASE 4'!$F$12:$F$1264,A93,'BASE 4'!$U$12:$U$1264)</f>
        <v>88090970.719999999</v>
      </c>
      <c r="C93" s="18">
        <f t="shared" si="1"/>
        <v>4</v>
      </c>
    </row>
    <row r="94" spans="1:3">
      <c r="A94" s="15" t="s">
        <v>122</v>
      </c>
      <c r="B94" s="82">
        <f>SUMIF('BASE 4'!$F$12:$F$1264,A94,'BASE 4'!$U$12:$U$1264)</f>
        <v>28262184.25</v>
      </c>
      <c r="C94" s="18">
        <f t="shared" si="1"/>
        <v>3</v>
      </c>
    </row>
    <row r="95" spans="1:3">
      <c r="A95" s="15" t="s">
        <v>123</v>
      </c>
      <c r="B95" s="82">
        <f>SUMIF('BASE 4'!$F$12:$F$1264,A95,'BASE 4'!$U$12:$U$1264)</f>
        <v>34116147.920000002</v>
      </c>
      <c r="C95" s="18">
        <f t="shared" si="1"/>
        <v>3</v>
      </c>
    </row>
    <row r="96" spans="1:3">
      <c r="A96" s="15" t="s">
        <v>124</v>
      </c>
      <c r="B96" s="82">
        <f>SUMIF('BASE 4'!$F$12:$F$1264,A96,'BASE 4'!$U$12:$U$1264)</f>
        <v>77789822.789999992</v>
      </c>
      <c r="C96" s="18">
        <f t="shared" si="1"/>
        <v>4</v>
      </c>
    </row>
    <row r="97" spans="1:3">
      <c r="A97" s="15" t="s">
        <v>125</v>
      </c>
      <c r="B97" s="82">
        <f>SUMIF('BASE 4'!$F$12:$F$1264,A97,'BASE 4'!$U$12:$U$1264)</f>
        <v>349329714.02000004</v>
      </c>
      <c r="C97" s="18">
        <f t="shared" si="1"/>
        <v>4</v>
      </c>
    </row>
    <row r="98" spans="1:3">
      <c r="A98" s="15" t="s">
        <v>126</v>
      </c>
      <c r="B98" s="82">
        <f>SUMIF('BASE 4'!$F$12:$F$1264,A98,'BASE 4'!$U$12:$U$1264)</f>
        <v>150504184.44999996</v>
      </c>
      <c r="C98" s="18">
        <f t="shared" si="1"/>
        <v>4</v>
      </c>
    </row>
    <row r="99" spans="1:3">
      <c r="A99" s="15" t="s">
        <v>127</v>
      </c>
      <c r="B99" s="82">
        <f>SUMIF('BASE 4'!$F$12:$F$1264,A99,'BASE 4'!$U$12:$U$1264)</f>
        <v>35598081.699999996</v>
      </c>
      <c r="C99" s="18">
        <f t="shared" si="1"/>
        <v>3</v>
      </c>
    </row>
    <row r="100" spans="1:3">
      <c r="A100" s="15" t="s">
        <v>128</v>
      </c>
      <c r="B100" s="82">
        <f>SUMIF('BASE 4'!$F$12:$F$1264,A100,'BASE 4'!$U$12:$U$1264)</f>
        <v>80359110.260000005</v>
      </c>
      <c r="C100" s="18">
        <f t="shared" si="1"/>
        <v>4</v>
      </c>
    </row>
    <row r="101" spans="1:3">
      <c r="A101" s="15" t="s">
        <v>129</v>
      </c>
      <c r="B101" s="82">
        <f>SUMIF('BASE 4'!$F$12:$F$1264,A101,'BASE 4'!$U$12:$U$1264)</f>
        <v>49578336.959999993</v>
      </c>
      <c r="C101" s="18">
        <f t="shared" si="1"/>
        <v>3</v>
      </c>
    </row>
    <row r="102" spans="1:3">
      <c r="A102" s="15" t="s">
        <v>130</v>
      </c>
      <c r="B102" s="82">
        <f>SUMIF('BASE 4'!$F$12:$F$1264,A102,'BASE 4'!$U$12:$U$1264)</f>
        <v>51050848.480000004</v>
      </c>
      <c r="C102" s="18">
        <f t="shared" si="1"/>
        <v>3</v>
      </c>
    </row>
    <row r="103" spans="1:3">
      <c r="A103" s="15" t="s">
        <v>131</v>
      </c>
      <c r="B103" s="82">
        <f>SUMIF('BASE 4'!$F$12:$F$1264,A103,'BASE 4'!$U$12:$U$1264)</f>
        <v>10143090.4</v>
      </c>
      <c r="C103" s="18">
        <f t="shared" si="1"/>
        <v>2</v>
      </c>
    </row>
    <row r="104" spans="1:3">
      <c r="A104" s="15" t="s">
        <v>132</v>
      </c>
      <c r="B104" s="82">
        <f>SUMIF('BASE 4'!$F$12:$F$1264,A104,'BASE 4'!$U$12:$U$1264)</f>
        <v>14504241.76</v>
      </c>
      <c r="C104" s="18">
        <f t="shared" si="1"/>
        <v>2</v>
      </c>
    </row>
    <row r="105" spans="1:3">
      <c r="A105" s="15" t="s">
        <v>133</v>
      </c>
      <c r="B105" s="82">
        <f>SUMIF('BASE 4'!$F$12:$F$1264,A105,'BASE 4'!$U$12:$U$1264)</f>
        <v>11954076.380000001</v>
      </c>
      <c r="C105" s="18">
        <f t="shared" si="1"/>
        <v>2</v>
      </c>
    </row>
    <row r="106" spans="1:3">
      <c r="A106" s="15" t="s">
        <v>134</v>
      </c>
      <c r="B106" s="82">
        <f>SUMIF('BASE 4'!$F$12:$F$1264,A106,'BASE 4'!$U$12:$U$1264)</f>
        <v>36240845.470000006</v>
      </c>
      <c r="C106" s="18">
        <f t="shared" si="1"/>
        <v>3</v>
      </c>
    </row>
    <row r="107" spans="1:3">
      <c r="A107" s="15" t="s">
        <v>135</v>
      </c>
      <c r="B107" s="82">
        <f>SUMIF('BASE 4'!$F$12:$F$1264,A107,'BASE 4'!$U$12:$U$1264)</f>
        <v>8984856.1899999995</v>
      </c>
      <c r="C107" s="18">
        <f t="shared" si="1"/>
        <v>2</v>
      </c>
    </row>
    <row r="108" spans="1:3">
      <c r="A108" s="15" t="s">
        <v>136</v>
      </c>
      <c r="B108" s="82">
        <f>SUMIF('BASE 4'!$F$12:$F$1264,A108,'BASE 4'!$U$12:$U$1264)</f>
        <v>84159522.870000005</v>
      </c>
      <c r="C108" s="18">
        <f t="shared" si="1"/>
        <v>4</v>
      </c>
    </row>
    <row r="109" spans="1:3">
      <c r="A109" s="15" t="s">
        <v>137</v>
      </c>
      <c r="B109" s="82">
        <f>SUMIF('BASE 4'!$F$12:$F$1264,A109,'BASE 4'!$U$12:$U$1264)</f>
        <v>60719944.170000002</v>
      </c>
      <c r="C109" s="18">
        <f t="shared" si="1"/>
        <v>3</v>
      </c>
    </row>
    <row r="110" spans="1:3">
      <c r="A110" s="15" t="s">
        <v>138</v>
      </c>
      <c r="B110" s="82">
        <f>SUMIF('BASE 4'!$F$12:$F$1264,A110,'BASE 4'!$U$12:$U$1264)</f>
        <v>96781731.129999995</v>
      </c>
      <c r="C110" s="18">
        <f t="shared" si="1"/>
        <v>4</v>
      </c>
    </row>
    <row r="111" spans="1:3">
      <c r="A111" s="15" t="s">
        <v>139</v>
      </c>
      <c r="B111" s="82">
        <f>SUMIF('BASE 4'!$F$12:$F$1264,A111,'BASE 4'!$U$12:$U$1264)</f>
        <v>77510560.040000007</v>
      </c>
      <c r="C111" s="18">
        <f t="shared" si="1"/>
        <v>4</v>
      </c>
    </row>
    <row r="112" spans="1:3">
      <c r="A112" s="15" t="s">
        <v>140</v>
      </c>
      <c r="B112" s="82">
        <f>SUMIF('BASE 4'!$F$12:$F$1264,A112,'BASE 4'!$U$12:$U$1264)</f>
        <v>87142241.219999999</v>
      </c>
      <c r="C112" s="18">
        <f t="shared" si="1"/>
        <v>4</v>
      </c>
    </row>
    <row r="113" spans="1:3">
      <c r="A113" s="15" t="s">
        <v>141</v>
      </c>
      <c r="B113" s="82">
        <f>SUMIF('BASE 4'!$F$12:$F$1264,A113,'BASE 4'!$U$12:$U$1264)</f>
        <v>14546926.129999999</v>
      </c>
      <c r="C113" s="18">
        <f t="shared" si="1"/>
        <v>2</v>
      </c>
    </row>
    <row r="114" spans="1:3">
      <c r="A114" s="15" t="s">
        <v>142</v>
      </c>
      <c r="B114" s="82">
        <f>SUMIF('BASE 4'!$F$12:$F$1264,A114,'BASE 4'!$U$12:$U$1264)</f>
        <v>4063195.5100000002</v>
      </c>
      <c r="C114" s="18">
        <f t="shared" si="1"/>
        <v>1</v>
      </c>
    </row>
    <row r="115" spans="1:3">
      <c r="A115" s="15" t="s">
        <v>144</v>
      </c>
      <c r="B115" s="82">
        <f>SUMIF('BASE 4'!$F$12:$F$1264,A115,'BASE 4'!$U$12:$U$1264)</f>
        <v>86390568.890000001</v>
      </c>
      <c r="C115" s="18">
        <f t="shared" si="1"/>
        <v>4</v>
      </c>
    </row>
    <row r="116" spans="1:3" ht="20">
      <c r="A116" s="15" t="s">
        <v>145</v>
      </c>
      <c r="B116" s="82">
        <f>SUMIF('BASE 4'!$F$12:$F$1264,A116,'BASE 4'!$U$12:$U$1264)</f>
        <v>17174871.140000001</v>
      </c>
      <c r="C116" s="18">
        <f t="shared" si="1"/>
        <v>2</v>
      </c>
    </row>
    <row r="117" spans="1:3" ht="20">
      <c r="A117" s="15" t="s">
        <v>146</v>
      </c>
      <c r="B117" s="82">
        <f>SUMIF('BASE 4'!$F$12:$F$1264,A117,'BASE 4'!$U$12:$U$1264)</f>
        <v>60728443.619999997</v>
      </c>
      <c r="C117" s="18">
        <f t="shared" si="1"/>
        <v>3</v>
      </c>
    </row>
    <row r="118" spans="1:3">
      <c r="A118" s="15" t="s">
        <v>147</v>
      </c>
      <c r="B118" s="82">
        <f>SUMIF('BASE 4'!$F$12:$F$1264,A118,'BASE 4'!$U$12:$U$1264)</f>
        <v>31290175.270000003</v>
      </c>
      <c r="C118" s="18">
        <f t="shared" si="1"/>
        <v>3</v>
      </c>
    </row>
    <row r="119" spans="1:3">
      <c r="A119" s="15" t="s">
        <v>148</v>
      </c>
      <c r="B119" s="82">
        <f>SUMIF('BASE 4'!$F$12:$F$1264,A119,'BASE 4'!$U$12:$U$1264)</f>
        <v>543440723.24000001</v>
      </c>
      <c r="C119" s="18">
        <f t="shared" si="1"/>
        <v>4</v>
      </c>
    </row>
    <row r="120" spans="1:3">
      <c r="A120" s="15" t="s">
        <v>150</v>
      </c>
      <c r="B120" s="82">
        <f>SUMIF('BASE 4'!$F$12:$F$1264,A120,'BASE 4'!$U$12:$U$1264)</f>
        <v>41743570.859999999</v>
      </c>
      <c r="C120" s="18">
        <f t="shared" si="1"/>
        <v>3</v>
      </c>
    </row>
    <row r="121" spans="1:3">
      <c r="A121" s="15" t="s">
        <v>151</v>
      </c>
      <c r="B121" s="82">
        <f>SUMIF('BASE 4'!$F$12:$F$1264,A121,'BASE 4'!$U$12:$U$1264)</f>
        <v>27212628.43</v>
      </c>
      <c r="C121" s="18">
        <f t="shared" si="1"/>
        <v>3</v>
      </c>
    </row>
    <row r="122" spans="1:3">
      <c r="A122" s="15" t="s">
        <v>152</v>
      </c>
      <c r="B122" s="82">
        <f>SUMIF('BASE 4'!$F$12:$F$1264,A122,'BASE 4'!$U$12:$U$1264)</f>
        <v>9320688.8800000008</v>
      </c>
      <c r="C122" s="18">
        <f t="shared" si="1"/>
        <v>2</v>
      </c>
    </row>
    <row r="123" spans="1:3">
      <c r="A123" s="15" t="s">
        <v>153</v>
      </c>
      <c r="B123" s="82">
        <f>SUMIF('BASE 4'!$F$12:$F$1264,A123,'BASE 4'!$U$12:$U$1264)</f>
        <v>27723453.879999999</v>
      </c>
      <c r="C123" s="18">
        <f t="shared" si="1"/>
        <v>3</v>
      </c>
    </row>
    <row r="124" spans="1:3">
      <c r="A124" s="15" t="s">
        <v>154</v>
      </c>
      <c r="B124" s="82">
        <f>SUMIF('BASE 4'!$F$12:$F$1264,A124,'BASE 4'!$U$12:$U$1264)</f>
        <v>6272695.4400000004</v>
      </c>
      <c r="C124" s="18">
        <f t="shared" si="1"/>
        <v>1</v>
      </c>
    </row>
    <row r="125" spans="1:3">
      <c r="A125" s="15" t="s">
        <v>155</v>
      </c>
      <c r="B125" s="82">
        <f>SUMIF('BASE 4'!$F$12:$F$1264,A125,'BASE 4'!$U$12:$U$1264)</f>
        <v>3286688.55</v>
      </c>
      <c r="C125" s="18">
        <f t="shared" si="1"/>
        <v>1</v>
      </c>
    </row>
    <row r="126" spans="1:3">
      <c r="A126" s="15" t="s">
        <v>156</v>
      </c>
      <c r="B126" s="82">
        <f>SUMIF('BASE 4'!$F$12:$F$1264,A126,'BASE 4'!$U$12:$U$1264)</f>
        <v>11822858.07</v>
      </c>
      <c r="C126" s="18">
        <f t="shared" si="1"/>
        <v>2</v>
      </c>
    </row>
    <row r="127" spans="1:3">
      <c r="A127" s="15" t="s">
        <v>304</v>
      </c>
      <c r="B127" s="82">
        <f>SUMIF('BASE 4'!$F$12:$F$1264,A127,'BASE 4'!$U$12:$U$1264)</f>
        <v>0</v>
      </c>
      <c r="C127" s="18">
        <f t="shared" si="1"/>
        <v>1</v>
      </c>
    </row>
    <row r="128" spans="1:3">
      <c r="A128" s="15" t="s">
        <v>157</v>
      </c>
      <c r="B128" s="82">
        <f>SUMIF('BASE 4'!$F$12:$F$1264,A128,'BASE 4'!$U$12:$U$1264)</f>
        <v>12143276.23</v>
      </c>
      <c r="C128" s="18">
        <f t="shared" si="1"/>
        <v>2</v>
      </c>
    </row>
    <row r="129" spans="1:3">
      <c r="A129" s="15" t="s">
        <v>158</v>
      </c>
      <c r="B129" s="82">
        <f>SUMIF('BASE 4'!$F$12:$F$1264,A129,'BASE 4'!$U$12:$U$1264)</f>
        <v>10980436.59</v>
      </c>
      <c r="C129" s="18">
        <f t="shared" si="1"/>
        <v>2</v>
      </c>
    </row>
    <row r="130" spans="1:3">
      <c r="A130" s="15" t="s">
        <v>159</v>
      </c>
      <c r="B130" s="82">
        <f>SUMIF('BASE 4'!$F$12:$F$1264,A130,'BASE 4'!$U$12:$U$1264)</f>
        <v>24214367.34</v>
      </c>
      <c r="C130" s="18">
        <f t="shared" si="1"/>
        <v>3</v>
      </c>
    </row>
    <row r="131" spans="1:3">
      <c r="A131" s="15" t="s">
        <v>160</v>
      </c>
      <c r="B131" s="82">
        <f>SUMIF('BASE 4'!$F$12:$F$1264,A131,'BASE 4'!$U$12:$U$1264)</f>
        <v>1032371.0000000001</v>
      </c>
      <c r="C131" s="18">
        <f t="shared" ref="C131:C194" si="2">IF(B131&gt;=$G$4,4,IF(B131&gt;=$G$3,3,IF(B131&gt;=$G$2,2,1)))</f>
        <v>1</v>
      </c>
    </row>
    <row r="132" spans="1:3">
      <c r="A132" s="15" t="s">
        <v>161</v>
      </c>
      <c r="B132" s="82">
        <f>SUMIF('BASE 4'!$F$12:$F$1264,A132,'BASE 4'!$U$12:$U$1264)</f>
        <v>0</v>
      </c>
      <c r="C132" s="18">
        <f t="shared" si="2"/>
        <v>1</v>
      </c>
    </row>
    <row r="133" spans="1:3">
      <c r="A133" s="15" t="s">
        <v>162</v>
      </c>
      <c r="B133" s="82">
        <f>SUMIF('BASE 4'!$F$12:$F$1264,A133,'BASE 4'!$U$12:$U$1264)</f>
        <v>11163285.359999999</v>
      </c>
      <c r="C133" s="18">
        <f t="shared" si="2"/>
        <v>2</v>
      </c>
    </row>
    <row r="134" spans="1:3">
      <c r="A134" s="15" t="s">
        <v>163</v>
      </c>
      <c r="B134" s="82">
        <f>SUMIF('BASE 4'!$F$12:$F$1264,A134,'BASE 4'!$U$12:$U$1264)</f>
        <v>66960479.200000003</v>
      </c>
      <c r="C134" s="18">
        <f t="shared" si="2"/>
        <v>3</v>
      </c>
    </row>
    <row r="135" spans="1:3">
      <c r="A135" s="15" t="s">
        <v>164</v>
      </c>
      <c r="B135" s="82">
        <f>SUMIF('BASE 4'!$F$12:$F$1264,A135,'BASE 4'!$U$12:$U$1264)</f>
        <v>6502925.4299999997</v>
      </c>
      <c r="C135" s="18">
        <f t="shared" si="2"/>
        <v>1</v>
      </c>
    </row>
    <row r="136" spans="1:3">
      <c r="A136" s="15" t="s">
        <v>165</v>
      </c>
      <c r="B136" s="82">
        <f>SUMIF('BASE 4'!$F$12:$F$1264,A136,'BASE 4'!$U$12:$U$1264)</f>
        <v>12812978.48</v>
      </c>
      <c r="C136" s="18">
        <f t="shared" si="2"/>
        <v>2</v>
      </c>
    </row>
    <row r="137" spans="1:3">
      <c r="A137" s="15" t="s">
        <v>166</v>
      </c>
      <c r="B137" s="82">
        <f>SUMIF('BASE 4'!$F$12:$F$1264,A137,'BASE 4'!$U$12:$U$1264)</f>
        <v>219695905.68000001</v>
      </c>
      <c r="C137" s="18">
        <f t="shared" si="2"/>
        <v>4</v>
      </c>
    </row>
    <row r="138" spans="1:3" ht="20">
      <c r="A138" s="15" t="s">
        <v>167</v>
      </c>
      <c r="B138" s="82">
        <f>SUMIF('BASE 4'!$F$12:$F$1264,A138,'BASE 4'!$U$12:$U$1264)</f>
        <v>121871.15</v>
      </c>
      <c r="C138" s="18">
        <f t="shared" si="2"/>
        <v>1</v>
      </c>
    </row>
    <row r="139" spans="1:3">
      <c r="A139" s="15" t="s">
        <v>168</v>
      </c>
      <c r="B139" s="82">
        <f>SUMIF('BASE 4'!$F$12:$F$1264,A139,'BASE 4'!$U$12:$U$1264)</f>
        <v>112364962.88000001</v>
      </c>
      <c r="C139" s="18">
        <f t="shared" si="2"/>
        <v>4</v>
      </c>
    </row>
    <row r="140" spans="1:3">
      <c r="A140" s="15" t="s">
        <v>169</v>
      </c>
      <c r="B140" s="82">
        <f>SUMIF('BASE 4'!$F$12:$F$1264,A140,'BASE 4'!$U$12:$U$1264)</f>
        <v>95899383.36999999</v>
      </c>
      <c r="C140" s="18">
        <f t="shared" si="2"/>
        <v>4</v>
      </c>
    </row>
    <row r="141" spans="1:3">
      <c r="A141" s="15" t="s">
        <v>170</v>
      </c>
      <c r="B141" s="82">
        <f>SUMIF('BASE 4'!$F$12:$F$1264,A141,'BASE 4'!$U$12:$U$1264)</f>
        <v>54702822.159999996</v>
      </c>
      <c r="C141" s="18">
        <f t="shared" si="2"/>
        <v>3</v>
      </c>
    </row>
    <row r="142" spans="1:3">
      <c r="A142" s="15" t="s">
        <v>171</v>
      </c>
      <c r="B142" s="82">
        <f>SUMIF('BASE 4'!$F$12:$F$1264,A142,'BASE 4'!$U$12:$U$1264)</f>
        <v>231607130.66</v>
      </c>
      <c r="C142" s="18">
        <f t="shared" si="2"/>
        <v>4</v>
      </c>
    </row>
    <row r="143" spans="1:3">
      <c r="A143" s="15" t="s">
        <v>172</v>
      </c>
      <c r="B143" s="82">
        <f>SUMIF('BASE 4'!$F$12:$F$1264,A143,'BASE 4'!$U$12:$U$1264)</f>
        <v>6649200.1400000006</v>
      </c>
      <c r="C143" s="18">
        <f t="shared" si="2"/>
        <v>1</v>
      </c>
    </row>
    <row r="144" spans="1:3">
      <c r="A144" s="15" t="s">
        <v>173</v>
      </c>
      <c r="B144" s="82">
        <f>SUMIF('BASE 4'!$F$12:$F$1264,A144,'BASE 4'!$U$12:$U$1264)</f>
        <v>110318147.00999999</v>
      </c>
      <c r="C144" s="18">
        <f t="shared" si="2"/>
        <v>4</v>
      </c>
    </row>
    <row r="145" spans="1:3">
      <c r="A145" s="15" t="s">
        <v>174</v>
      </c>
      <c r="B145" s="82">
        <f>SUMIF('BASE 4'!$F$12:$F$1264,A145,'BASE 4'!$U$12:$U$1264)</f>
        <v>86620225.980000004</v>
      </c>
      <c r="C145" s="18">
        <f t="shared" si="2"/>
        <v>4</v>
      </c>
    </row>
    <row r="146" spans="1:3">
      <c r="A146" s="15" t="s">
        <v>175</v>
      </c>
      <c r="B146" s="82">
        <f>SUMIF('BASE 4'!$F$12:$F$1264,A146,'BASE 4'!$U$12:$U$1264)</f>
        <v>3722797.01</v>
      </c>
      <c r="C146" s="18">
        <f t="shared" si="2"/>
        <v>1</v>
      </c>
    </row>
    <row r="147" spans="1:3">
      <c r="A147" s="15" t="s">
        <v>176</v>
      </c>
      <c r="B147" s="82">
        <f>SUMIF('BASE 4'!$F$12:$F$1264,A147,'BASE 4'!$U$12:$U$1264)</f>
        <v>8172478.2199999997</v>
      </c>
      <c r="C147" s="18">
        <f t="shared" si="2"/>
        <v>2</v>
      </c>
    </row>
    <row r="148" spans="1:3" ht="20">
      <c r="A148" s="15" t="s">
        <v>177</v>
      </c>
      <c r="B148" s="82">
        <f>SUMIF('BASE 4'!$F$12:$F$1264,A148,'BASE 4'!$U$12:$U$1264)</f>
        <v>936958.3600000001</v>
      </c>
      <c r="C148" s="18">
        <f t="shared" si="2"/>
        <v>1</v>
      </c>
    </row>
    <row r="149" spans="1:3">
      <c r="A149" s="15" t="s">
        <v>178</v>
      </c>
      <c r="B149" s="82">
        <f>SUMIF('BASE 4'!$F$12:$F$1264,A149,'BASE 4'!$U$12:$U$1264)</f>
        <v>15019874.239999998</v>
      </c>
      <c r="C149" s="18">
        <f t="shared" si="2"/>
        <v>2</v>
      </c>
    </row>
    <row r="150" spans="1:3">
      <c r="A150" s="15" t="s">
        <v>179</v>
      </c>
      <c r="B150" s="82">
        <f>SUMIF('BASE 4'!$F$12:$F$1264,A150,'BASE 4'!$U$12:$U$1264)</f>
        <v>2001833.2899999998</v>
      </c>
      <c r="C150" s="18">
        <f t="shared" si="2"/>
        <v>1</v>
      </c>
    </row>
    <row r="151" spans="1:3">
      <c r="A151" s="15" t="s">
        <v>180</v>
      </c>
      <c r="B151" s="82">
        <f>SUMIF('BASE 4'!$F$12:$F$1264,A151,'BASE 4'!$U$12:$U$1264)</f>
        <v>4651738.55</v>
      </c>
      <c r="C151" s="18">
        <f t="shared" si="2"/>
        <v>1</v>
      </c>
    </row>
    <row r="152" spans="1:3">
      <c r="A152" s="15" t="s">
        <v>181</v>
      </c>
      <c r="B152" s="82">
        <f>SUMIF('BASE 4'!$F$12:$F$1264,A152,'BASE 4'!$U$12:$U$1264)</f>
        <v>5934806.6400000006</v>
      </c>
      <c r="C152" s="18">
        <f t="shared" si="2"/>
        <v>1</v>
      </c>
    </row>
    <row r="153" spans="1:3">
      <c r="A153" s="15" t="s">
        <v>182</v>
      </c>
      <c r="B153" s="82">
        <f>SUMIF('BASE 4'!$F$12:$F$1264,A153,'BASE 4'!$U$12:$U$1264)</f>
        <v>26989452.82</v>
      </c>
      <c r="C153" s="18">
        <f t="shared" si="2"/>
        <v>3</v>
      </c>
    </row>
    <row r="154" spans="1:3">
      <c r="A154" s="15" t="s">
        <v>183</v>
      </c>
      <c r="B154" s="82">
        <f>SUMIF('BASE 4'!$F$12:$F$1264,A154,'BASE 4'!$U$12:$U$1264)</f>
        <v>434363.19</v>
      </c>
      <c r="C154" s="18">
        <f t="shared" si="2"/>
        <v>1</v>
      </c>
    </row>
    <row r="155" spans="1:3">
      <c r="A155" s="15" t="s">
        <v>184</v>
      </c>
      <c r="B155" s="82">
        <f>SUMIF('BASE 4'!$F$12:$F$1264,A155,'BASE 4'!$U$12:$U$1264)</f>
        <v>21884124.68</v>
      </c>
      <c r="C155" s="18">
        <f t="shared" si="2"/>
        <v>3</v>
      </c>
    </row>
    <row r="156" spans="1:3">
      <c r="A156" s="15" t="s">
        <v>185</v>
      </c>
      <c r="B156" s="82">
        <f>SUMIF('BASE 4'!$F$12:$F$1264,A156,'BASE 4'!$U$12:$U$1264)</f>
        <v>4175874322.0900002</v>
      </c>
      <c r="C156" s="18">
        <f t="shared" si="2"/>
        <v>4</v>
      </c>
    </row>
    <row r="157" spans="1:3">
      <c r="A157" s="15" t="s">
        <v>186</v>
      </c>
      <c r="B157" s="82">
        <f>SUMIF('BASE 4'!$F$12:$F$1264,A157,'BASE 4'!$U$12:$U$1264)</f>
        <v>11262045.539999999</v>
      </c>
      <c r="C157" s="18">
        <f t="shared" si="2"/>
        <v>2</v>
      </c>
    </row>
    <row r="158" spans="1:3">
      <c r="A158" s="15" t="s">
        <v>187</v>
      </c>
      <c r="B158" s="82">
        <f>SUMIF('BASE 4'!$F$12:$F$1264,A158,'BASE 4'!$U$12:$U$1264)</f>
        <v>19799035.380000003</v>
      </c>
      <c r="C158" s="18">
        <f t="shared" si="2"/>
        <v>2</v>
      </c>
    </row>
    <row r="159" spans="1:3">
      <c r="A159" s="15" t="s">
        <v>188</v>
      </c>
      <c r="B159" s="82">
        <f>SUMIF('BASE 4'!$F$12:$F$1264,A159,'BASE 4'!$U$12:$U$1264)</f>
        <v>19036159.909999996</v>
      </c>
      <c r="C159" s="18">
        <f t="shared" si="2"/>
        <v>2</v>
      </c>
    </row>
    <row r="160" spans="1:3">
      <c r="A160" s="15" t="s">
        <v>189</v>
      </c>
      <c r="B160" s="82">
        <f>SUMIF('BASE 4'!$F$12:$F$1264,A160,'BASE 4'!$U$12:$U$1264)</f>
        <v>92637125.049999997</v>
      </c>
      <c r="C160" s="18">
        <f t="shared" si="2"/>
        <v>4</v>
      </c>
    </row>
    <row r="161" spans="1:3">
      <c r="A161" s="15" t="s">
        <v>190</v>
      </c>
      <c r="B161" s="82">
        <f>SUMIF('BASE 4'!$F$12:$F$1264,A161,'BASE 4'!$U$12:$U$1264)</f>
        <v>599908271.52999997</v>
      </c>
      <c r="C161" s="18">
        <f t="shared" si="2"/>
        <v>4</v>
      </c>
    </row>
    <row r="162" spans="1:3">
      <c r="A162" s="15" t="s">
        <v>191</v>
      </c>
      <c r="B162" s="82">
        <f>SUMIF('BASE 4'!$F$12:$F$1264,A162,'BASE 4'!$U$12:$U$1264)</f>
        <v>11696673.710000001</v>
      </c>
      <c r="C162" s="18">
        <f t="shared" si="2"/>
        <v>2</v>
      </c>
    </row>
    <row r="163" spans="1:3">
      <c r="A163" s="15" t="s">
        <v>192</v>
      </c>
      <c r="B163" s="82">
        <f>SUMIF('BASE 4'!$F$12:$F$1264,A163,'BASE 4'!$U$12:$U$1264)</f>
        <v>73635215.649999991</v>
      </c>
      <c r="C163" s="18">
        <f t="shared" si="2"/>
        <v>4</v>
      </c>
    </row>
    <row r="164" spans="1:3">
      <c r="A164" s="15" t="s">
        <v>193</v>
      </c>
      <c r="B164" s="82">
        <f>SUMIF('BASE 4'!$F$12:$F$1264,A164,'BASE 4'!$U$12:$U$1264)</f>
        <v>12991579.98</v>
      </c>
      <c r="C164" s="18">
        <f t="shared" si="2"/>
        <v>2</v>
      </c>
    </row>
    <row r="165" spans="1:3">
      <c r="A165" s="15" t="s">
        <v>194</v>
      </c>
      <c r="B165" s="82">
        <f>SUMIF('BASE 4'!$F$12:$F$1264,A165,'BASE 4'!$U$12:$U$1264)</f>
        <v>1801122.3800000001</v>
      </c>
      <c r="C165" s="18">
        <f t="shared" si="2"/>
        <v>1</v>
      </c>
    </row>
    <row r="166" spans="1:3">
      <c r="A166" s="15" t="s">
        <v>195</v>
      </c>
      <c r="B166" s="82">
        <f>SUMIF('BASE 4'!$F$12:$F$1264,A166,'BASE 4'!$U$12:$U$1264)</f>
        <v>2996488.45</v>
      </c>
      <c r="C166" s="18">
        <f t="shared" si="2"/>
        <v>1</v>
      </c>
    </row>
    <row r="167" spans="1:3">
      <c r="A167" s="15" t="s">
        <v>196</v>
      </c>
      <c r="B167" s="82">
        <f>SUMIF('BASE 4'!$F$12:$F$1264,A167,'BASE 4'!$U$12:$U$1264)</f>
        <v>2455368.73</v>
      </c>
      <c r="C167" s="18">
        <f t="shared" si="2"/>
        <v>1</v>
      </c>
    </row>
    <row r="168" spans="1:3">
      <c r="A168" s="15" t="s">
        <v>197</v>
      </c>
      <c r="B168" s="82">
        <f>SUMIF('BASE 4'!$F$12:$F$1264,A168,'BASE 4'!$U$12:$U$1264)</f>
        <v>10115342.01</v>
      </c>
      <c r="C168" s="18">
        <f t="shared" si="2"/>
        <v>2</v>
      </c>
    </row>
    <row r="169" spans="1:3">
      <c r="A169" s="15" t="s">
        <v>198</v>
      </c>
      <c r="B169" s="82">
        <f>SUMIF('BASE 4'!$F$12:$F$1264,A169,'BASE 4'!$U$12:$U$1264)</f>
        <v>8824685.3500000015</v>
      </c>
      <c r="C169" s="18">
        <f t="shared" si="2"/>
        <v>2</v>
      </c>
    </row>
    <row r="170" spans="1:3">
      <c r="A170" s="15" t="s">
        <v>199</v>
      </c>
      <c r="B170" s="82">
        <f>SUMIF('BASE 4'!$F$12:$F$1264,A170,'BASE 4'!$U$12:$U$1264)</f>
        <v>45044991.409999996</v>
      </c>
      <c r="C170" s="18">
        <f t="shared" si="2"/>
        <v>3</v>
      </c>
    </row>
    <row r="171" spans="1:3">
      <c r="A171" s="15" t="s">
        <v>200</v>
      </c>
      <c r="B171" s="82">
        <f>SUMIF('BASE 4'!$F$12:$F$1264,A171,'BASE 4'!$U$12:$U$1264)</f>
        <v>41636094.460000001</v>
      </c>
      <c r="C171" s="18">
        <f t="shared" si="2"/>
        <v>3</v>
      </c>
    </row>
    <row r="172" spans="1:3">
      <c r="A172" s="15" t="s">
        <v>201</v>
      </c>
      <c r="B172" s="82">
        <f>SUMIF('BASE 4'!$F$12:$F$1264,A172,'BASE 4'!$U$12:$U$1264)</f>
        <v>16278375.350000001</v>
      </c>
      <c r="C172" s="18">
        <f t="shared" si="2"/>
        <v>2</v>
      </c>
    </row>
    <row r="173" spans="1:3">
      <c r="A173" s="15" t="s">
        <v>202</v>
      </c>
      <c r="B173" s="82">
        <f>SUMIF('BASE 4'!$F$12:$F$1264,A173,'BASE 4'!$U$12:$U$1264)</f>
        <v>14560325.360000001</v>
      </c>
      <c r="C173" s="18">
        <f t="shared" si="2"/>
        <v>2</v>
      </c>
    </row>
    <row r="174" spans="1:3">
      <c r="A174" s="15" t="s">
        <v>203</v>
      </c>
      <c r="B174" s="82">
        <f>SUMIF('BASE 4'!$F$12:$F$1264,A174,'BASE 4'!$U$12:$U$1264)</f>
        <v>2795986.75</v>
      </c>
      <c r="C174" s="18">
        <f t="shared" si="2"/>
        <v>1</v>
      </c>
    </row>
    <row r="175" spans="1:3">
      <c r="A175" s="15" t="s">
        <v>204</v>
      </c>
      <c r="B175" s="82">
        <f>SUMIF('BASE 4'!$F$12:$F$1264,A175,'BASE 4'!$U$12:$U$1264)</f>
        <v>16212676.469999999</v>
      </c>
      <c r="C175" s="18">
        <f t="shared" si="2"/>
        <v>2</v>
      </c>
    </row>
    <row r="176" spans="1:3">
      <c r="A176" s="15" t="s">
        <v>205</v>
      </c>
      <c r="B176" s="82">
        <f>SUMIF('BASE 4'!$F$12:$F$1264,A176,'BASE 4'!$U$12:$U$1264)</f>
        <v>22877636.309999999</v>
      </c>
      <c r="C176" s="18">
        <f t="shared" si="2"/>
        <v>3</v>
      </c>
    </row>
    <row r="177" spans="1:3">
      <c r="A177" s="15" t="s">
        <v>206</v>
      </c>
      <c r="B177" s="82">
        <f>SUMIF('BASE 4'!$F$12:$F$1264,A177,'BASE 4'!$U$12:$U$1264)</f>
        <v>5073976833.0099993</v>
      </c>
      <c r="C177" s="18">
        <f t="shared" si="2"/>
        <v>4</v>
      </c>
    </row>
    <row r="178" spans="1:3">
      <c r="A178" s="15" t="s">
        <v>207</v>
      </c>
      <c r="B178" s="82">
        <f>SUMIF('BASE 4'!$F$12:$F$1264,A178,'BASE 4'!$U$12:$U$1264)</f>
        <v>63035705.570000008</v>
      </c>
      <c r="C178" s="18">
        <f t="shared" si="2"/>
        <v>3</v>
      </c>
    </row>
    <row r="179" spans="1:3">
      <c r="A179" s="15" t="s">
        <v>208</v>
      </c>
      <c r="B179" s="82">
        <f>SUMIF('BASE 4'!$F$12:$F$1264,A179,'BASE 4'!$U$12:$U$1264)</f>
        <v>21811925.309999999</v>
      </c>
      <c r="C179" s="18">
        <f t="shared" si="2"/>
        <v>2</v>
      </c>
    </row>
    <row r="180" spans="1:3">
      <c r="A180" s="15" t="s">
        <v>209</v>
      </c>
      <c r="B180" s="82">
        <f>SUMIF('BASE 4'!$F$12:$F$1264,A180,'BASE 4'!$U$12:$U$1264)</f>
        <v>23609215.57</v>
      </c>
      <c r="C180" s="18">
        <f t="shared" si="2"/>
        <v>3</v>
      </c>
    </row>
    <row r="181" spans="1:3">
      <c r="A181" s="15" t="s">
        <v>210</v>
      </c>
      <c r="B181" s="82">
        <f>SUMIF('BASE 4'!$F$12:$F$1264,A181,'BASE 4'!$U$12:$U$1264)</f>
        <v>6443404.2400000002</v>
      </c>
      <c r="C181" s="18">
        <f t="shared" si="2"/>
        <v>1</v>
      </c>
    </row>
    <row r="182" spans="1:3">
      <c r="A182" s="15" t="s">
        <v>211</v>
      </c>
      <c r="B182" s="82">
        <f>SUMIF('BASE 4'!$F$12:$F$1264,A182,'BASE 4'!$U$12:$U$1264)</f>
        <v>19245856.800000001</v>
      </c>
      <c r="C182" s="18">
        <f t="shared" si="2"/>
        <v>2</v>
      </c>
    </row>
    <row r="183" spans="1:3" ht="20">
      <c r="A183" s="15" t="s">
        <v>212</v>
      </c>
      <c r="B183" s="82">
        <f>SUMIF('BASE 4'!$F$12:$F$1264,A183,'BASE 4'!$U$12:$U$1264)</f>
        <v>216832865.94999999</v>
      </c>
      <c r="C183" s="18">
        <f t="shared" si="2"/>
        <v>4</v>
      </c>
    </row>
    <row r="184" spans="1:3" ht="20">
      <c r="A184" s="15" t="s">
        <v>213</v>
      </c>
      <c r="B184" s="82">
        <f>SUMIF('BASE 4'!$F$12:$F$1264,A184,'BASE 4'!$U$12:$U$1264)</f>
        <v>14891708.420000002</v>
      </c>
      <c r="C184" s="18">
        <f t="shared" si="2"/>
        <v>2</v>
      </c>
    </row>
    <row r="185" spans="1:3">
      <c r="A185" s="15" t="s">
        <v>214</v>
      </c>
      <c r="B185" s="82">
        <f>SUMIF('BASE 4'!$F$12:$F$1264,A185,'BASE 4'!$U$12:$U$1264)</f>
        <v>23482715.890000001</v>
      </c>
      <c r="C185" s="18">
        <f t="shared" si="2"/>
        <v>3</v>
      </c>
    </row>
    <row r="186" spans="1:3">
      <c r="A186" s="15" t="s">
        <v>215</v>
      </c>
      <c r="B186" s="82">
        <f>SUMIF('BASE 4'!$F$12:$F$1264,A186,'BASE 4'!$U$12:$U$1264)</f>
        <v>38184977.090000004</v>
      </c>
      <c r="C186" s="18">
        <f t="shared" si="2"/>
        <v>3</v>
      </c>
    </row>
    <row r="187" spans="1:3">
      <c r="A187" s="15" t="s">
        <v>216</v>
      </c>
      <c r="B187" s="82">
        <f>SUMIF('BASE 4'!$F$12:$F$1264,A187,'BASE 4'!$U$12:$U$1264)</f>
        <v>91635126.609999999</v>
      </c>
      <c r="C187" s="18">
        <f t="shared" si="2"/>
        <v>4</v>
      </c>
    </row>
    <row r="188" spans="1:3">
      <c r="A188" s="15" t="s">
        <v>217</v>
      </c>
      <c r="B188" s="82">
        <f>SUMIF('BASE 4'!$F$12:$F$1264,A188,'BASE 4'!$U$12:$U$1264)</f>
        <v>4857690.6500000004</v>
      </c>
      <c r="C188" s="18">
        <f t="shared" si="2"/>
        <v>1</v>
      </c>
    </row>
    <row r="189" spans="1:3">
      <c r="A189" s="15" t="s">
        <v>218</v>
      </c>
      <c r="B189" s="82">
        <f>SUMIF('BASE 4'!$F$12:$F$1264,A189,'BASE 4'!$U$12:$U$1264)</f>
        <v>7375</v>
      </c>
      <c r="C189" s="18">
        <f t="shared" si="2"/>
        <v>1</v>
      </c>
    </row>
    <row r="190" spans="1:3">
      <c r="A190" s="15" t="s">
        <v>219</v>
      </c>
      <c r="B190" s="82">
        <f>SUMIF('BASE 4'!$F$12:$F$1264,A190,'BASE 4'!$U$12:$U$1264)</f>
        <v>12897579.380000001</v>
      </c>
      <c r="C190" s="18">
        <f t="shared" si="2"/>
        <v>2</v>
      </c>
    </row>
    <row r="191" spans="1:3">
      <c r="A191" s="15" t="s">
        <v>220</v>
      </c>
      <c r="B191" s="82">
        <f>SUMIF('BASE 4'!$F$12:$F$1264,A191,'BASE 4'!$U$12:$U$1264)</f>
        <v>22005474.41</v>
      </c>
      <c r="C191" s="18">
        <f t="shared" si="2"/>
        <v>3</v>
      </c>
    </row>
    <row r="192" spans="1:3">
      <c r="A192" s="15" t="s">
        <v>223</v>
      </c>
      <c r="B192" s="82">
        <f>SUMIF('BASE 4'!$F$12:$F$1264,A192,'BASE 4'!$U$12:$U$1264)</f>
        <v>109994494.83</v>
      </c>
      <c r="C192" s="18">
        <f t="shared" si="2"/>
        <v>4</v>
      </c>
    </row>
    <row r="193" spans="1:3">
      <c r="A193" s="15" t="s">
        <v>224</v>
      </c>
      <c r="B193" s="82">
        <f>SUMIF('BASE 4'!$F$12:$F$1264,A193,'BASE 4'!$U$12:$U$1264)</f>
        <v>10997682.67</v>
      </c>
      <c r="C193" s="18">
        <f t="shared" si="2"/>
        <v>2</v>
      </c>
    </row>
    <row r="194" spans="1:3">
      <c r="A194" s="15" t="s">
        <v>225</v>
      </c>
      <c r="B194" s="82">
        <f>SUMIF('BASE 4'!$F$12:$F$1264,A194,'BASE 4'!$U$12:$U$1264)</f>
        <v>15767293.379999999</v>
      </c>
      <c r="C194" s="18">
        <f t="shared" si="2"/>
        <v>2</v>
      </c>
    </row>
    <row r="195" spans="1:3">
      <c r="A195" s="15" t="s">
        <v>226</v>
      </c>
      <c r="B195" s="82">
        <f>SUMIF('BASE 4'!$F$12:$F$1264,A195,'BASE 4'!$U$12:$U$1264)</f>
        <v>46109768.710000001</v>
      </c>
      <c r="C195" s="18">
        <f t="shared" ref="C195:C258" si="3">IF(B195&gt;=$G$4,4,IF(B195&gt;=$G$3,3,IF(B195&gt;=$G$2,2,1)))</f>
        <v>3</v>
      </c>
    </row>
    <row r="196" spans="1:3">
      <c r="A196" s="15" t="s">
        <v>227</v>
      </c>
      <c r="B196" s="82">
        <f>SUMIF('BASE 4'!$F$12:$F$1264,A196,'BASE 4'!$U$12:$U$1264)</f>
        <v>43402439.759999998</v>
      </c>
      <c r="C196" s="18">
        <f t="shared" si="3"/>
        <v>3</v>
      </c>
    </row>
    <row r="197" spans="1:3">
      <c r="A197" s="15" t="s">
        <v>228</v>
      </c>
      <c r="B197" s="82">
        <f>SUMIF('BASE 4'!$F$12:$F$1264,A197,'BASE 4'!$U$12:$U$1264)</f>
        <v>7410466.6000000006</v>
      </c>
      <c r="C197" s="18">
        <f t="shared" si="3"/>
        <v>2</v>
      </c>
    </row>
    <row r="198" spans="1:3">
      <c r="A198" s="15" t="s">
        <v>229</v>
      </c>
      <c r="B198" s="82">
        <f>SUMIF('BASE 4'!$F$12:$F$1264,A198,'BASE 4'!$U$12:$U$1264)</f>
        <v>34747184.18</v>
      </c>
      <c r="C198" s="18">
        <f t="shared" si="3"/>
        <v>3</v>
      </c>
    </row>
    <row r="199" spans="1:3">
      <c r="A199" s="15" t="s">
        <v>230</v>
      </c>
      <c r="B199" s="82">
        <f>SUMIF('BASE 4'!$F$12:$F$1264,A199,'BASE 4'!$U$12:$U$1264)</f>
        <v>5038526.41</v>
      </c>
      <c r="C199" s="18">
        <f t="shared" si="3"/>
        <v>1</v>
      </c>
    </row>
    <row r="200" spans="1:3">
      <c r="A200" s="15" t="s">
        <v>231</v>
      </c>
      <c r="B200" s="82">
        <f>SUMIF('BASE 4'!$F$12:$F$1264,A200,'BASE 4'!$U$12:$U$1264)</f>
        <v>5187393.87</v>
      </c>
      <c r="C200" s="18">
        <f t="shared" si="3"/>
        <v>1</v>
      </c>
    </row>
    <row r="201" spans="1:3">
      <c r="A201" s="15" t="s">
        <v>232</v>
      </c>
      <c r="B201" s="82">
        <f>SUMIF('BASE 4'!$F$12:$F$1264,A201,'BASE 4'!$U$12:$U$1264)</f>
        <v>34193450.18</v>
      </c>
      <c r="C201" s="18">
        <f t="shared" si="3"/>
        <v>3</v>
      </c>
    </row>
    <row r="202" spans="1:3">
      <c r="A202" s="15" t="s">
        <v>233</v>
      </c>
      <c r="B202" s="82">
        <f>SUMIF('BASE 4'!$F$12:$F$1264,A202,'BASE 4'!$U$12:$U$1264)</f>
        <v>4643109.05</v>
      </c>
      <c r="C202" s="18">
        <f t="shared" si="3"/>
        <v>1</v>
      </c>
    </row>
    <row r="203" spans="1:3">
      <c r="A203" s="15" t="s">
        <v>234</v>
      </c>
      <c r="B203" s="82">
        <f>SUMIF('BASE 4'!$F$12:$F$1264,A203,'BASE 4'!$U$12:$U$1264)</f>
        <v>33122410.84</v>
      </c>
      <c r="C203" s="18">
        <f t="shared" si="3"/>
        <v>3</v>
      </c>
    </row>
    <row r="204" spans="1:3">
      <c r="A204" s="15" t="s">
        <v>235</v>
      </c>
      <c r="B204" s="82">
        <f>SUMIF('BASE 4'!$F$12:$F$1264,A204,'BASE 4'!$U$12:$U$1264)</f>
        <v>3064409.5999999996</v>
      </c>
      <c r="C204" s="18">
        <f t="shared" si="3"/>
        <v>1</v>
      </c>
    </row>
    <row r="205" spans="1:3">
      <c r="A205" s="15" t="s">
        <v>236</v>
      </c>
      <c r="B205" s="82">
        <f>SUMIF('BASE 4'!$F$12:$F$1264,A205,'BASE 4'!$U$12:$U$1264)</f>
        <v>31543502.68</v>
      </c>
      <c r="C205" s="18">
        <f t="shared" si="3"/>
        <v>3</v>
      </c>
    </row>
    <row r="206" spans="1:3">
      <c r="A206" s="15" t="s">
        <v>237</v>
      </c>
      <c r="B206" s="82">
        <f>SUMIF('BASE 4'!$F$12:$F$1264,A206,'BASE 4'!$U$12:$U$1264)</f>
        <v>36847421.129999995</v>
      </c>
      <c r="C206" s="18">
        <f t="shared" si="3"/>
        <v>3</v>
      </c>
    </row>
    <row r="207" spans="1:3">
      <c r="A207" s="15" t="s">
        <v>238</v>
      </c>
      <c r="B207" s="82">
        <f>SUMIF('BASE 4'!$F$12:$F$1264,A207,'BASE 4'!$U$12:$U$1264)</f>
        <v>133269966.8</v>
      </c>
      <c r="C207" s="18">
        <f t="shared" si="3"/>
        <v>4</v>
      </c>
    </row>
    <row r="208" spans="1:3">
      <c r="A208" s="15" t="s">
        <v>239</v>
      </c>
      <c r="B208" s="82">
        <f>SUMIF('BASE 4'!$F$12:$F$1264,A208,'BASE 4'!$U$12:$U$1264)</f>
        <v>18048879.550000001</v>
      </c>
      <c r="C208" s="18">
        <f t="shared" si="3"/>
        <v>2</v>
      </c>
    </row>
    <row r="209" spans="1:3">
      <c r="A209" s="15" t="s">
        <v>240</v>
      </c>
      <c r="B209" s="82">
        <f>SUMIF('BASE 4'!$F$12:$F$1264,A209,'BASE 4'!$U$12:$U$1264)</f>
        <v>11295013.560000001</v>
      </c>
      <c r="C209" s="18">
        <f t="shared" si="3"/>
        <v>2</v>
      </c>
    </row>
    <row r="210" spans="1:3">
      <c r="A210" s="15" t="s">
        <v>241</v>
      </c>
      <c r="B210" s="82">
        <f>SUMIF('BASE 4'!$F$12:$F$1264,A210,'BASE 4'!$U$12:$U$1264)</f>
        <v>4169853.4999999995</v>
      </c>
      <c r="C210" s="18">
        <f t="shared" si="3"/>
        <v>1</v>
      </c>
    </row>
    <row r="211" spans="1:3">
      <c r="A211" s="15" t="s">
        <v>242</v>
      </c>
      <c r="B211" s="82">
        <f>SUMIF('BASE 4'!$F$12:$F$1264,A211,'BASE 4'!$U$12:$U$1264)</f>
        <v>411176507.43000001</v>
      </c>
      <c r="C211" s="18">
        <f t="shared" si="3"/>
        <v>4</v>
      </c>
    </row>
    <row r="212" spans="1:3">
      <c r="A212" s="15" t="s">
        <v>243</v>
      </c>
      <c r="B212" s="82">
        <f>SUMIF('BASE 4'!$F$12:$F$1264,A212,'BASE 4'!$U$12:$U$1264)</f>
        <v>5088561.5600000005</v>
      </c>
      <c r="C212" s="18">
        <f t="shared" si="3"/>
        <v>1</v>
      </c>
    </row>
    <row r="213" spans="1:3">
      <c r="A213" s="15" t="s">
        <v>244</v>
      </c>
      <c r="B213" s="82">
        <f>SUMIF('BASE 4'!$F$12:$F$1264,A213,'BASE 4'!$U$12:$U$1264)</f>
        <v>166362272.08000001</v>
      </c>
      <c r="C213" s="18">
        <f t="shared" si="3"/>
        <v>4</v>
      </c>
    </row>
    <row r="214" spans="1:3">
      <c r="A214" s="15" t="s">
        <v>245</v>
      </c>
      <c r="B214" s="82">
        <f>SUMIF('BASE 4'!$F$12:$F$1264,A214,'BASE 4'!$U$12:$U$1264)</f>
        <v>97695479.560000002</v>
      </c>
      <c r="C214" s="18">
        <f t="shared" si="3"/>
        <v>4</v>
      </c>
    </row>
    <row r="215" spans="1:3">
      <c r="A215" s="15" t="s">
        <v>246</v>
      </c>
      <c r="B215" s="82">
        <f>SUMIF('BASE 4'!$F$12:$F$1264,A215,'BASE 4'!$U$12:$U$1264)</f>
        <v>11036618.060000001</v>
      </c>
      <c r="C215" s="18">
        <f t="shared" si="3"/>
        <v>2</v>
      </c>
    </row>
    <row r="216" spans="1:3">
      <c r="A216" s="15" t="s">
        <v>247</v>
      </c>
      <c r="B216" s="82">
        <f>SUMIF('BASE 4'!$F$12:$F$1264,A216,'BASE 4'!$U$12:$U$1264)</f>
        <v>5411391.1500000004</v>
      </c>
      <c r="C216" s="18">
        <f t="shared" si="3"/>
        <v>1</v>
      </c>
    </row>
    <row r="217" spans="1:3">
      <c r="A217" s="15" t="s">
        <v>248</v>
      </c>
      <c r="B217" s="82">
        <f>SUMIF('BASE 4'!$F$12:$F$1264,A217,'BASE 4'!$U$12:$U$1264)</f>
        <v>7279755.2199999997</v>
      </c>
      <c r="C217" s="18">
        <f t="shared" si="3"/>
        <v>2</v>
      </c>
    </row>
    <row r="218" spans="1:3">
      <c r="A218" s="15" t="s">
        <v>249</v>
      </c>
      <c r="B218" s="82">
        <f>SUMIF('BASE 4'!$F$12:$F$1264,A218,'BASE 4'!$U$12:$U$1264)</f>
        <v>41104303.18</v>
      </c>
      <c r="C218" s="18">
        <f t="shared" si="3"/>
        <v>3</v>
      </c>
    </row>
    <row r="219" spans="1:3">
      <c r="A219" s="15" t="s">
        <v>250</v>
      </c>
      <c r="B219" s="82">
        <f>SUMIF('BASE 4'!$F$12:$F$1264,A219,'BASE 4'!$U$12:$U$1264)</f>
        <v>93439270.349999994</v>
      </c>
      <c r="C219" s="18">
        <f t="shared" si="3"/>
        <v>4</v>
      </c>
    </row>
    <row r="220" spans="1:3" ht="20">
      <c r="A220" s="15" t="s">
        <v>251</v>
      </c>
      <c r="B220" s="82">
        <f>SUMIF('BASE 4'!$F$12:$F$1264,A220,'BASE 4'!$U$12:$U$1264)</f>
        <v>98571342.330000013</v>
      </c>
      <c r="C220" s="18">
        <f t="shared" si="3"/>
        <v>4</v>
      </c>
    </row>
    <row r="221" spans="1:3">
      <c r="A221" s="15" t="s">
        <v>252</v>
      </c>
      <c r="B221" s="82">
        <f>SUMIF('BASE 4'!$F$12:$F$1264,A221,'BASE 4'!$U$12:$U$1264)</f>
        <v>37490553.100000001</v>
      </c>
      <c r="C221" s="18">
        <f t="shared" si="3"/>
        <v>3</v>
      </c>
    </row>
    <row r="222" spans="1:3">
      <c r="A222" s="15" t="s">
        <v>253</v>
      </c>
      <c r="B222" s="82">
        <f>SUMIF('BASE 4'!$F$12:$F$1264,A222,'BASE 4'!$U$12:$U$1264)</f>
        <v>28370356.169999998</v>
      </c>
      <c r="C222" s="18">
        <f t="shared" si="3"/>
        <v>3</v>
      </c>
    </row>
    <row r="223" spans="1:3">
      <c r="A223" s="15" t="s">
        <v>254</v>
      </c>
      <c r="B223" s="82">
        <f>SUMIF('BASE 4'!$F$12:$F$1264,A223,'BASE 4'!$U$12:$U$1264)</f>
        <v>15627951.600000001</v>
      </c>
      <c r="C223" s="18">
        <f t="shared" si="3"/>
        <v>2</v>
      </c>
    </row>
    <row r="224" spans="1:3" ht="20">
      <c r="A224" s="15" t="s">
        <v>255</v>
      </c>
      <c r="B224" s="82">
        <f>SUMIF('BASE 4'!$F$12:$F$1264,A224,'BASE 4'!$U$12:$U$1264)</f>
        <v>40811254.459999993</v>
      </c>
      <c r="C224" s="18">
        <f t="shared" si="3"/>
        <v>3</v>
      </c>
    </row>
    <row r="225" spans="1:3">
      <c r="A225" s="15" t="s">
        <v>256</v>
      </c>
      <c r="B225" s="82">
        <f>SUMIF('BASE 4'!$F$12:$F$1264,A225,'BASE 4'!$U$12:$U$1264)</f>
        <v>1626562.51</v>
      </c>
      <c r="C225" s="18">
        <f t="shared" si="3"/>
        <v>1</v>
      </c>
    </row>
    <row r="226" spans="1:3">
      <c r="A226" s="15" t="s">
        <v>257</v>
      </c>
      <c r="B226" s="82">
        <f>SUMIF('BASE 4'!$F$12:$F$1264,A226,'BASE 4'!$U$12:$U$1264)</f>
        <v>16562741.259999998</v>
      </c>
      <c r="C226" s="18">
        <f t="shared" si="3"/>
        <v>2</v>
      </c>
    </row>
    <row r="227" spans="1:3" ht="20">
      <c r="A227" s="15" t="s">
        <v>258</v>
      </c>
      <c r="B227" s="82">
        <f>SUMIF('BASE 4'!$F$12:$F$1264,A227,'BASE 4'!$U$12:$U$1264)</f>
        <v>37341971.459999993</v>
      </c>
      <c r="C227" s="18">
        <f t="shared" si="3"/>
        <v>3</v>
      </c>
    </row>
    <row r="228" spans="1:3">
      <c r="A228" s="15" t="s">
        <v>259</v>
      </c>
      <c r="B228" s="82">
        <f>SUMIF('BASE 4'!$F$12:$F$1264,A228,'BASE 4'!$U$12:$U$1264)</f>
        <v>64073267.159999996</v>
      </c>
      <c r="C228" s="18">
        <f t="shared" si="3"/>
        <v>3</v>
      </c>
    </row>
    <row r="229" spans="1:3">
      <c r="A229" s="15" t="s">
        <v>260</v>
      </c>
      <c r="B229" s="82">
        <f>SUMIF('BASE 4'!$F$12:$F$1264,A229,'BASE 4'!$U$12:$U$1264)</f>
        <v>22497580.889999997</v>
      </c>
      <c r="C229" s="18">
        <f t="shared" si="3"/>
        <v>3</v>
      </c>
    </row>
    <row r="230" spans="1:3">
      <c r="A230" s="15" t="s">
        <v>261</v>
      </c>
      <c r="B230" s="82">
        <f>SUMIF('BASE 4'!$F$12:$F$1264,A230,'BASE 4'!$U$12:$U$1264)</f>
        <v>144863038.40000001</v>
      </c>
      <c r="C230" s="18">
        <f t="shared" si="3"/>
        <v>4</v>
      </c>
    </row>
    <row r="231" spans="1:3">
      <c r="A231" s="15" t="s">
        <v>262</v>
      </c>
      <c r="B231" s="82">
        <f>SUMIF('BASE 4'!$F$12:$F$1264,A231,'BASE 4'!$U$12:$U$1264)</f>
        <v>7858563.25</v>
      </c>
      <c r="C231" s="18">
        <f t="shared" si="3"/>
        <v>2</v>
      </c>
    </row>
    <row r="232" spans="1:3">
      <c r="A232" s="15" t="s">
        <v>263</v>
      </c>
      <c r="B232" s="82">
        <f>SUMIF('BASE 4'!$F$12:$F$1264,A232,'BASE 4'!$U$12:$U$1264)</f>
        <v>82603750.420000002</v>
      </c>
      <c r="C232" s="18">
        <f t="shared" si="3"/>
        <v>4</v>
      </c>
    </row>
    <row r="233" spans="1:3">
      <c r="A233" s="15" t="s">
        <v>264</v>
      </c>
      <c r="B233" s="82">
        <f>SUMIF('BASE 4'!$F$12:$F$1264,A233,'BASE 4'!$U$12:$U$1264)</f>
        <v>4622803.3599999994</v>
      </c>
      <c r="C233" s="18">
        <f t="shared" si="3"/>
        <v>1</v>
      </c>
    </row>
    <row r="234" spans="1:3">
      <c r="A234" s="15" t="s">
        <v>265</v>
      </c>
      <c r="B234" s="82">
        <f>SUMIF('BASE 4'!$F$12:$F$1264,A234,'BASE 4'!$U$12:$U$1264)</f>
        <v>350580058.48000002</v>
      </c>
      <c r="C234" s="18">
        <f t="shared" si="3"/>
        <v>4</v>
      </c>
    </row>
    <row r="235" spans="1:3">
      <c r="A235" s="15" t="s">
        <v>266</v>
      </c>
      <c r="B235" s="82">
        <f>SUMIF('BASE 4'!$F$12:$F$1264,A235,'BASE 4'!$U$12:$U$1264)</f>
        <v>5147193.4400000004</v>
      </c>
      <c r="C235" s="18">
        <f t="shared" si="3"/>
        <v>1</v>
      </c>
    </row>
    <row r="236" spans="1:3">
      <c r="A236" s="15" t="s">
        <v>267</v>
      </c>
      <c r="B236" s="82">
        <f>SUMIF('BASE 4'!$F$12:$F$1264,A236,'BASE 4'!$U$12:$U$1264)</f>
        <v>87609140.989999995</v>
      </c>
      <c r="C236" s="18">
        <f t="shared" si="3"/>
        <v>4</v>
      </c>
    </row>
    <row r="237" spans="1:3" ht="20">
      <c r="A237" s="15" t="s">
        <v>268</v>
      </c>
      <c r="B237" s="82">
        <f>SUMIF('BASE 4'!$F$12:$F$1264,A237,'BASE 4'!$U$12:$U$1264)</f>
        <v>6244971.1599999992</v>
      </c>
      <c r="C237" s="18">
        <f t="shared" si="3"/>
        <v>1</v>
      </c>
    </row>
    <row r="238" spans="1:3">
      <c r="A238" s="15" t="s">
        <v>269</v>
      </c>
      <c r="B238" s="82">
        <f>SUMIF('BASE 4'!$F$12:$F$1264,A238,'BASE 4'!$U$12:$U$1264)</f>
        <v>5253363.5200000005</v>
      </c>
      <c r="C238" s="18">
        <f t="shared" si="3"/>
        <v>1</v>
      </c>
    </row>
    <row r="239" spans="1:3">
      <c r="A239" s="15" t="s">
        <v>270</v>
      </c>
      <c r="B239" s="82">
        <f>SUMIF('BASE 4'!$F$12:$F$1264,A239,'BASE 4'!$U$12:$U$1264)</f>
        <v>16346326.43</v>
      </c>
      <c r="C239" s="18">
        <f t="shared" si="3"/>
        <v>2</v>
      </c>
    </row>
    <row r="240" spans="1:3">
      <c r="A240" s="15" t="s">
        <v>271</v>
      </c>
      <c r="B240" s="82">
        <f>SUMIF('BASE 4'!$F$12:$F$1264,A240,'BASE 4'!$U$12:$U$1264)</f>
        <v>37192829.120000005</v>
      </c>
      <c r="C240" s="18">
        <f t="shared" si="3"/>
        <v>3</v>
      </c>
    </row>
    <row r="241" spans="1:3">
      <c r="A241" s="15" t="s">
        <v>297</v>
      </c>
      <c r="B241" s="82">
        <f>SUMIF('BASE 4'!$F$12:$F$1264,A241,'BASE 4'!$U$12:$U$1264)</f>
        <v>0</v>
      </c>
      <c r="C241" s="18">
        <f t="shared" si="3"/>
        <v>1</v>
      </c>
    </row>
    <row r="242" spans="1:3">
      <c r="A242" s="15" t="s">
        <v>272</v>
      </c>
      <c r="B242" s="82">
        <f>SUMIF('BASE 4'!$F$12:$F$1264,A242,'BASE 4'!$U$12:$U$1264)</f>
        <v>173810799.83999997</v>
      </c>
      <c r="C242" s="18">
        <f t="shared" si="3"/>
        <v>4</v>
      </c>
    </row>
    <row r="243" spans="1:3">
      <c r="A243" s="15" t="s">
        <v>273</v>
      </c>
      <c r="B243" s="82">
        <f>SUMIF('BASE 4'!$F$12:$F$1264,A243,'BASE 4'!$U$12:$U$1264)</f>
        <v>7252672.9300000006</v>
      </c>
      <c r="C243" s="18">
        <f t="shared" si="3"/>
        <v>2</v>
      </c>
    </row>
    <row r="244" spans="1:3">
      <c r="A244" s="15" t="s">
        <v>274</v>
      </c>
      <c r="B244" s="82">
        <f>SUMIF('BASE 4'!$F$12:$F$1264,A244,'BASE 4'!$U$12:$U$1264)</f>
        <v>1769173.6099999999</v>
      </c>
      <c r="C244" s="18">
        <f t="shared" si="3"/>
        <v>1</v>
      </c>
    </row>
    <row r="245" spans="1:3">
      <c r="A245" s="15" t="s">
        <v>275</v>
      </c>
      <c r="B245" s="82">
        <f>SUMIF('BASE 4'!$F$12:$F$1264,A245,'BASE 4'!$U$12:$U$1264)</f>
        <v>6858772.4400000004</v>
      </c>
      <c r="C245" s="18">
        <f t="shared" si="3"/>
        <v>2</v>
      </c>
    </row>
    <row r="246" spans="1:3" ht="20">
      <c r="A246" s="15" t="s">
        <v>276</v>
      </c>
      <c r="B246" s="82">
        <f>SUMIF('BASE 4'!$F$12:$F$1264,A246,'BASE 4'!$U$12:$U$1264)</f>
        <v>5409282.3200000003</v>
      </c>
      <c r="C246" s="18">
        <f t="shared" si="3"/>
        <v>1</v>
      </c>
    </row>
    <row r="247" spans="1:3">
      <c r="A247" s="15" t="s">
        <v>277</v>
      </c>
      <c r="B247" s="82">
        <f>SUMIF('BASE 4'!$F$12:$F$1264,A247,'BASE 4'!$U$12:$U$1264)</f>
        <v>0</v>
      </c>
      <c r="C247" s="18">
        <f t="shared" si="3"/>
        <v>1</v>
      </c>
    </row>
    <row r="248" spans="1:3">
      <c r="A248" s="15" t="s">
        <v>278</v>
      </c>
      <c r="B248" s="82">
        <f>SUMIF('BASE 4'!$F$12:$F$1264,A248,'BASE 4'!$U$12:$U$1264)</f>
        <v>27808786.889999997</v>
      </c>
      <c r="C248" s="18">
        <f t="shared" si="3"/>
        <v>3</v>
      </c>
    </row>
    <row r="249" spans="1:3">
      <c r="A249" s="15" t="s">
        <v>279</v>
      </c>
      <c r="B249" s="82">
        <f>SUMIF('BASE 4'!$F$12:$F$1264,A249,'BASE 4'!$U$12:$U$1264)</f>
        <v>72441470.88000001</v>
      </c>
      <c r="C249" s="18">
        <f t="shared" si="3"/>
        <v>3</v>
      </c>
    </row>
    <row r="250" spans="1:3">
      <c r="A250" s="15" t="s">
        <v>280</v>
      </c>
      <c r="B250" s="82">
        <f>SUMIF('BASE 4'!$F$12:$F$1264,A250,'BASE 4'!$U$12:$U$1264)</f>
        <v>598465.57999999996</v>
      </c>
      <c r="C250" s="18">
        <f t="shared" si="3"/>
        <v>1</v>
      </c>
    </row>
    <row r="251" spans="1:3">
      <c r="A251" s="15" t="s">
        <v>281</v>
      </c>
      <c r="B251" s="82">
        <f>SUMIF('BASE 4'!$F$12:$F$1264,A251,'BASE 4'!$U$12:$U$1264)</f>
        <v>6399485.7300000004</v>
      </c>
      <c r="C251" s="18">
        <f t="shared" si="3"/>
        <v>1</v>
      </c>
    </row>
    <row r="252" spans="1:3">
      <c r="A252" s="15" t="s">
        <v>282</v>
      </c>
      <c r="B252" s="82">
        <f>SUMIF('BASE 4'!$F$12:$F$1264,A252,'BASE 4'!$U$12:$U$1264)</f>
        <v>584783274.42999995</v>
      </c>
      <c r="C252" s="18">
        <f t="shared" si="3"/>
        <v>4</v>
      </c>
    </row>
    <row r="253" spans="1:3">
      <c r="A253" s="15" t="s">
        <v>283</v>
      </c>
      <c r="B253" s="82">
        <f>SUMIF('BASE 4'!$F$12:$F$1264,A253,'BASE 4'!$U$12:$U$1264)</f>
        <v>20938997.82</v>
      </c>
      <c r="C253" s="18">
        <f t="shared" si="3"/>
        <v>2</v>
      </c>
    </row>
    <row r="254" spans="1:3">
      <c r="A254" s="15" t="s">
        <v>284</v>
      </c>
      <c r="B254" s="82">
        <f>SUMIF('BASE 4'!$F$12:$F$1264,A254,'BASE 4'!$U$12:$U$1264)</f>
        <v>3944468.26</v>
      </c>
      <c r="C254" s="18">
        <f t="shared" si="3"/>
        <v>1</v>
      </c>
    </row>
    <row r="255" spans="1:3">
      <c r="A255" s="15" t="s">
        <v>285</v>
      </c>
      <c r="B255" s="82">
        <f>SUMIF('BASE 4'!$F$12:$F$1264,A255,'BASE 4'!$U$12:$U$1264)</f>
        <v>95347379</v>
      </c>
      <c r="C255" s="18">
        <f t="shared" si="3"/>
        <v>4</v>
      </c>
    </row>
    <row r="256" spans="1:3">
      <c r="A256" s="15" t="s">
        <v>286</v>
      </c>
      <c r="B256" s="82">
        <f>SUMIF('BASE 4'!$F$12:$F$1264,A256,'BASE 4'!$U$12:$U$1264)</f>
        <v>17882839.48</v>
      </c>
      <c r="C256" s="18">
        <f t="shared" si="3"/>
        <v>2</v>
      </c>
    </row>
    <row r="257" spans="1:3">
      <c r="A257" s="15" t="s">
        <v>287</v>
      </c>
      <c r="B257" s="82">
        <f>SUMIF('BASE 4'!$F$12:$F$1264,A257,'BASE 4'!$U$12:$U$1264)</f>
        <v>139335731.31</v>
      </c>
      <c r="C257" s="18">
        <f t="shared" si="3"/>
        <v>4</v>
      </c>
    </row>
    <row r="258" spans="1:3">
      <c r="A258" s="15" t="s">
        <v>288</v>
      </c>
      <c r="B258" s="82">
        <f>SUMIF('BASE 4'!$F$12:$F$1264,A258,'BASE 4'!$U$12:$U$1264)</f>
        <v>87097175.289999992</v>
      </c>
      <c r="C258" s="18">
        <f t="shared" si="3"/>
        <v>4</v>
      </c>
    </row>
    <row r="259" spans="1:3">
      <c r="A259" s="15" t="s">
        <v>289</v>
      </c>
      <c r="B259" s="82">
        <f>SUMIF('BASE 4'!$F$12:$F$1264,A259,'BASE 4'!$U$12:$U$1264)</f>
        <v>8091031.0599999996</v>
      </c>
      <c r="C259" s="18">
        <f t="shared" ref="C259:C261" si="4">IF(B259&gt;=$G$4,4,IF(B259&gt;=$G$3,3,IF(B259&gt;=$G$2,2,1)))</f>
        <v>2</v>
      </c>
    </row>
    <row r="260" spans="1:3">
      <c r="A260" s="15" t="s">
        <v>290</v>
      </c>
      <c r="B260" s="82">
        <f>SUMIF('BASE 4'!$F$12:$F$1264,A260,'BASE 4'!$U$12:$U$1264)</f>
        <v>57383943.579999998</v>
      </c>
      <c r="C260" s="18">
        <f t="shared" si="4"/>
        <v>3</v>
      </c>
    </row>
    <row r="261" spans="1:3">
      <c r="A261" s="15" t="s">
        <v>291</v>
      </c>
      <c r="B261" s="82">
        <f>SUMIF('BASE 4'!$F$12:$F$1264,A261,'BASE 4'!$U$12:$U$1264)</f>
        <v>47356507.82</v>
      </c>
      <c r="C261" s="18">
        <f t="shared" si="4"/>
        <v>3</v>
      </c>
    </row>
  </sheetData>
  <mergeCells count="1">
    <mergeCell ref="G9:H9"/>
  </mergeCells>
  <pageMargins left="0.511811024" right="0.511811024" top="0.78740157499999996" bottom="0.78740157499999996" header="0.31496062000000002" footer="0.3149606200000000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36A864-CF8F-44CA-B225-292D3268DBAC}">
  <dimension ref="A1:R270"/>
  <sheetViews>
    <sheetView tabSelected="1" workbookViewId="0">
      <pane ySplit="7" topLeftCell="A8" activePane="bottomLeft" state="frozen"/>
      <selection pane="bottomLeft" activeCell="G4" sqref="G4"/>
    </sheetView>
  </sheetViews>
  <sheetFormatPr defaultColWidth="9.1796875" defaultRowHeight="14.5"/>
  <cols>
    <col min="1" max="2" width="14" style="9" customWidth="1"/>
    <col min="3" max="3" width="11.1796875" style="9" customWidth="1"/>
    <col min="4" max="4" width="9.1796875" style="59"/>
    <col min="5" max="5" width="11.81640625" style="59" customWidth="1"/>
    <col min="6" max="6" width="11.1796875" style="59" customWidth="1"/>
    <col min="7" max="9" width="11" style="59" customWidth="1"/>
    <col min="10" max="10" width="12.453125" style="59" customWidth="1"/>
    <col min="11" max="11" width="9.7265625" style="59" customWidth="1"/>
    <col min="12" max="12" width="10.81640625" style="61" customWidth="1"/>
    <col min="13" max="13" width="7.7265625" style="59" customWidth="1"/>
    <col min="14" max="14" width="9.453125" style="59" customWidth="1"/>
    <col min="15" max="15" width="1.7265625" style="59" customWidth="1"/>
    <col min="16" max="16" width="23.54296875" style="59" customWidth="1"/>
    <col min="17" max="17" width="7.1796875" style="59" customWidth="1"/>
    <col min="18" max="18" width="9.1796875" style="59"/>
    <col min="19" max="19" width="22.81640625" style="59" customWidth="1"/>
    <col min="20" max="20" width="8" style="59" customWidth="1"/>
    <col min="21" max="16384" width="9.1796875" style="59"/>
  </cols>
  <sheetData>
    <row r="1" spans="1:18" ht="62.25" customHeight="1">
      <c r="A1" s="62"/>
      <c r="B1" s="113" t="s">
        <v>2304</v>
      </c>
      <c r="C1" s="113"/>
      <c r="D1" s="113"/>
      <c r="E1" s="113"/>
      <c r="H1" s="76" t="s">
        <v>5172</v>
      </c>
      <c r="I1" s="76" t="s">
        <v>5143</v>
      </c>
      <c r="J1" s="76" t="s">
        <v>5144</v>
      </c>
      <c r="K1" s="76" t="s">
        <v>5145</v>
      </c>
      <c r="L1" s="76" t="s">
        <v>5146</v>
      </c>
      <c r="M1" s="76" t="s">
        <v>5147</v>
      </c>
      <c r="N1" s="76" t="s">
        <v>5150</v>
      </c>
      <c r="P1" s="64"/>
      <c r="Q1" s="64" t="s">
        <v>2339</v>
      </c>
    </row>
    <row r="2" spans="1:18" ht="15" customHeight="1">
      <c r="A2" s="110" t="s">
        <v>298</v>
      </c>
      <c r="B2" s="66">
        <v>5</v>
      </c>
      <c r="C2" s="67">
        <v>6</v>
      </c>
      <c r="D2" s="67">
        <v>7</v>
      </c>
      <c r="E2" s="68">
        <v>8</v>
      </c>
      <c r="G2" s="85" t="s">
        <v>2308</v>
      </c>
      <c r="H2" s="70">
        <f>COUNTIF($L$9:$L$268,G2)</f>
        <v>10</v>
      </c>
      <c r="I2" s="70">
        <f>COUNTIFS($L$9:$L$268,G2,$B$9:$B$268,"Privada")</f>
        <v>4</v>
      </c>
      <c r="J2" s="70">
        <f>COUNTIFS($L$9:$L$268,G2,$B$9:$B$268,"Pública Federal")</f>
        <v>5</v>
      </c>
      <c r="K2" s="70">
        <f>COUNTIFS($L$9:$L$268,G2,$B$9:$B$268,"Pública Estadual")</f>
        <v>1</v>
      </c>
      <c r="L2" s="70">
        <f>COUNTIFS($L$9:$L$268,G2,$B$9:$B$268,"Pública Municipal")</f>
        <v>0</v>
      </c>
      <c r="M2" s="70">
        <f>COUNTIFS($L$9:$L$268,G2,$B$9:$B$268,"Instituidor")</f>
        <v>0</v>
      </c>
      <c r="N2" s="70">
        <f>COUNTIFS($L$9:$L$268,G2,$C$9:$C$268,"Servidor")</f>
        <v>0</v>
      </c>
      <c r="P2" s="64" t="s">
        <v>2340</v>
      </c>
      <c r="Q2" s="64">
        <v>1</v>
      </c>
    </row>
    <row r="3" spans="1:18">
      <c r="A3" s="111"/>
      <c r="B3" s="66">
        <v>4</v>
      </c>
      <c r="C3" s="66">
        <v>5</v>
      </c>
      <c r="D3" s="67">
        <v>6</v>
      </c>
      <c r="E3" s="67">
        <v>7</v>
      </c>
      <c r="G3" s="85" t="s">
        <v>2309</v>
      </c>
      <c r="H3" s="71">
        <f>COUNTIF($L$9:$L$268,G3)</f>
        <v>45</v>
      </c>
      <c r="I3" s="71">
        <f t="shared" ref="I3:I5" si="0">COUNTIFS($L$9:$L$268,G3,$B$9:$B$268,"Privada")</f>
        <v>24</v>
      </c>
      <c r="J3" s="71">
        <f t="shared" ref="J3:J5" si="1">COUNTIFS($L$9:$L$268,G3,$B$9:$B$268,"Pública Federal")</f>
        <v>11</v>
      </c>
      <c r="K3" s="71">
        <f>COUNTIFS($L$9:$L$268,G3,$B$9:$B$268,"Pública Estadual")</f>
        <v>9</v>
      </c>
      <c r="L3" s="71">
        <f t="shared" ref="L3:L5" si="2">COUNTIFS($L$9:$L$268,G3,$B$9:$B$268,"Pública Municipal")</f>
        <v>0</v>
      </c>
      <c r="M3" s="71">
        <f t="shared" ref="M3:M5" si="3">COUNTIFS($L$9:$L$268,G3,$B$9:$B$268,"Instituidor")</f>
        <v>1</v>
      </c>
      <c r="N3" s="71">
        <f t="shared" ref="N3:N5" si="4">COUNTIFS($L$9:$L$268,G3,$C$9:$C$268,"Servidor")</f>
        <v>3</v>
      </c>
      <c r="P3" s="64" t="s">
        <v>2341</v>
      </c>
      <c r="Q3" s="64">
        <v>3</v>
      </c>
    </row>
    <row r="4" spans="1:18">
      <c r="A4" s="111"/>
      <c r="B4" s="69">
        <v>3</v>
      </c>
      <c r="C4" s="66">
        <v>4</v>
      </c>
      <c r="D4" s="66">
        <v>5</v>
      </c>
      <c r="E4" s="67">
        <v>6</v>
      </c>
      <c r="G4" s="85" t="s">
        <v>2310</v>
      </c>
      <c r="H4" s="72">
        <f>COUNTIF($L$9:$L$268,G4)</f>
        <v>90</v>
      </c>
      <c r="I4" s="72">
        <f t="shared" si="0"/>
        <v>66</v>
      </c>
      <c r="J4" s="72">
        <f t="shared" si="1"/>
        <v>9</v>
      </c>
      <c r="K4" s="72">
        <f>COUNTIFS($L$9:$L$268,G4,$B$9:$B$268,"Pública Estadual")</f>
        <v>11</v>
      </c>
      <c r="L4" s="72">
        <f t="shared" si="2"/>
        <v>0</v>
      </c>
      <c r="M4" s="72">
        <f t="shared" si="3"/>
        <v>4</v>
      </c>
      <c r="N4" s="72">
        <f t="shared" si="4"/>
        <v>1</v>
      </c>
      <c r="P4" s="64" t="s">
        <v>2342</v>
      </c>
      <c r="Q4" s="64">
        <v>2</v>
      </c>
    </row>
    <row r="5" spans="1:18" ht="15" customHeight="1">
      <c r="A5" s="112"/>
      <c r="B5" s="69">
        <v>2</v>
      </c>
      <c r="C5" s="69">
        <v>3</v>
      </c>
      <c r="D5" s="66">
        <v>4</v>
      </c>
      <c r="E5" s="66">
        <v>5</v>
      </c>
      <c r="G5" s="85" t="s">
        <v>2311</v>
      </c>
      <c r="H5" s="73">
        <f>COUNTIF($L$9:$L$268,G5)</f>
        <v>115</v>
      </c>
      <c r="I5" s="73">
        <f t="shared" si="0"/>
        <v>69</v>
      </c>
      <c r="J5" s="73">
        <f t="shared" si="1"/>
        <v>6</v>
      </c>
      <c r="K5" s="73">
        <f>COUNTIFS($L$9:$L$268,G5,$B$9:$B$268,"Pública Estadual")</f>
        <v>14</v>
      </c>
      <c r="L5" s="73">
        <f t="shared" si="2"/>
        <v>12</v>
      </c>
      <c r="M5" s="73">
        <f t="shared" si="3"/>
        <v>14</v>
      </c>
      <c r="N5" s="73">
        <f t="shared" si="4"/>
        <v>16</v>
      </c>
      <c r="P5" s="64" t="s">
        <v>5134</v>
      </c>
      <c r="Q5" s="64">
        <v>2</v>
      </c>
    </row>
    <row r="6" spans="1:18">
      <c r="A6" s="62"/>
      <c r="B6" s="114" t="s">
        <v>5138</v>
      </c>
      <c r="C6" s="114"/>
      <c r="D6" s="114"/>
      <c r="E6" s="114"/>
      <c r="K6" s="61"/>
      <c r="L6" s="59"/>
      <c r="P6" s="64" t="s">
        <v>5171</v>
      </c>
      <c r="Q6" s="64">
        <v>2</v>
      </c>
    </row>
    <row r="7" spans="1:18" ht="15.5">
      <c r="A7" s="75"/>
      <c r="B7" s="75"/>
      <c r="C7" s="75"/>
      <c r="D7" s="76" t="s">
        <v>2302</v>
      </c>
      <c r="E7" s="77"/>
      <c r="F7" s="77"/>
      <c r="G7" s="77"/>
      <c r="H7" s="77"/>
      <c r="I7" s="77"/>
      <c r="J7" s="76" t="s">
        <v>2301</v>
      </c>
      <c r="K7" s="77"/>
      <c r="L7" s="78"/>
      <c r="M7" s="77"/>
      <c r="N7" s="77"/>
    </row>
    <row r="8" spans="1:18" ht="63.75" customHeight="1">
      <c r="A8" s="76" t="s">
        <v>293</v>
      </c>
      <c r="B8" s="79" t="s">
        <v>2355</v>
      </c>
      <c r="C8" s="84" t="s">
        <v>5149</v>
      </c>
      <c r="D8" s="76" t="s">
        <v>2303</v>
      </c>
      <c r="E8" s="76" t="s">
        <v>5135</v>
      </c>
      <c r="F8" s="76" t="s">
        <v>2341</v>
      </c>
      <c r="G8" s="80" t="s">
        <v>2325</v>
      </c>
      <c r="H8" s="76" t="s">
        <v>5136</v>
      </c>
      <c r="I8" s="76" t="s">
        <v>5171</v>
      </c>
      <c r="J8" s="76" t="s">
        <v>5137</v>
      </c>
      <c r="K8" s="76" t="s">
        <v>2306</v>
      </c>
      <c r="L8" s="76" t="s">
        <v>2307</v>
      </c>
      <c r="M8" s="76" t="s">
        <v>2329</v>
      </c>
      <c r="R8" s="63"/>
    </row>
    <row r="9" spans="1:18">
      <c r="A9" s="60" t="s">
        <v>17</v>
      </c>
      <c r="B9" s="60" t="str">
        <f>Patrocinadores!F2</f>
        <v>Privada</v>
      </c>
      <c r="C9" s="60"/>
      <c r="D9" s="64" t="str">
        <f>'Eixo - Porte'!D2</f>
        <v>2</v>
      </c>
      <c r="E9" s="60">
        <f>'Pluralidade de PB'!J2</f>
        <v>2</v>
      </c>
      <c r="F9" s="60">
        <f>População!C2</f>
        <v>3</v>
      </c>
      <c r="G9" s="60">
        <f>Exigível!E2</f>
        <v>4</v>
      </c>
      <c r="H9" s="60">
        <f>Patrocinadores!C2</f>
        <v>2</v>
      </c>
      <c r="I9" s="60">
        <f>'Fluxo Previdencial'!C2</f>
        <v>3</v>
      </c>
      <c r="J9" s="64">
        <f t="shared" ref="J9:J72" si="5">(E9*$Q$2+F9*$Q$3+G9*$Q$4+H9*$Q$5+I9*$Q$6)/($Q$2+$Q$3+$Q$4+$Q$5+$Q$6)</f>
        <v>2.9</v>
      </c>
      <c r="K9" s="59">
        <f t="shared" ref="K9:K72" si="6">D9+J9</f>
        <v>4.9000000000000004</v>
      </c>
      <c r="L9" s="65" t="str">
        <f t="shared" ref="L9:L72" si="7">IF(K9&gt;7,"S1",IF(K9&gt;=6,"S2",IF(K9&gt;=4,"S3","S4")))</f>
        <v>S3</v>
      </c>
      <c r="M9"/>
      <c r="N9"/>
    </row>
    <row r="10" spans="1:18">
      <c r="A10" s="60" t="s">
        <v>303</v>
      </c>
      <c r="B10" s="60" t="str">
        <f>Patrocinadores!F3</f>
        <v>Privada</v>
      </c>
      <c r="C10" s="60"/>
      <c r="D10" s="64" t="str">
        <f>'Eixo - Porte'!D3</f>
        <v>1</v>
      </c>
      <c r="E10" s="60">
        <f>'Pluralidade de PB'!J3</f>
        <v>0</v>
      </c>
      <c r="F10" s="60">
        <f>População!C3</f>
        <v>1</v>
      </c>
      <c r="G10" s="60">
        <f>Exigível!E3</f>
        <v>4</v>
      </c>
      <c r="H10" s="60">
        <f>Patrocinadores!C3</f>
        <v>2</v>
      </c>
      <c r="I10" s="60">
        <f>'Fluxo Previdencial'!C3</f>
        <v>1</v>
      </c>
      <c r="J10" s="64">
        <f t="shared" si="5"/>
        <v>1.7</v>
      </c>
      <c r="K10" s="59">
        <f t="shared" si="6"/>
        <v>2.7</v>
      </c>
      <c r="L10" s="65" t="str">
        <f t="shared" si="7"/>
        <v>S4</v>
      </c>
      <c r="M10"/>
      <c r="N10"/>
    </row>
    <row r="11" spans="1:18">
      <c r="A11" s="60" t="s">
        <v>25</v>
      </c>
      <c r="B11" s="60" t="str">
        <f>Patrocinadores!F4</f>
        <v>Pública Federal</v>
      </c>
      <c r="C11" s="60" t="s">
        <v>5148</v>
      </c>
      <c r="D11" s="64" t="str">
        <f>'Eixo - Porte'!D4</f>
        <v>1</v>
      </c>
      <c r="E11" s="60">
        <f>'Pluralidade de PB'!J4</f>
        <v>2</v>
      </c>
      <c r="F11" s="60">
        <f>População!C4</f>
        <v>3</v>
      </c>
      <c r="G11" s="60">
        <f>Exigível!E4</f>
        <v>4</v>
      </c>
      <c r="H11" s="60">
        <f>Patrocinadores!C4</f>
        <v>3</v>
      </c>
      <c r="I11" s="60">
        <f>'Fluxo Previdencial'!C4</f>
        <v>2</v>
      </c>
      <c r="J11" s="64">
        <f t="shared" si="5"/>
        <v>2.9</v>
      </c>
      <c r="K11" s="59">
        <f t="shared" si="6"/>
        <v>3.9</v>
      </c>
      <c r="L11" s="65" t="str">
        <f t="shared" si="7"/>
        <v>S4</v>
      </c>
      <c r="M11"/>
      <c r="N11"/>
    </row>
    <row r="12" spans="1:18">
      <c r="A12" s="60" t="s">
        <v>29</v>
      </c>
      <c r="B12" s="60" t="str">
        <f>Patrocinadores!F5</f>
        <v>Pública Estadual</v>
      </c>
      <c r="C12" s="60" t="s">
        <v>5148</v>
      </c>
      <c r="D12" s="64" t="str">
        <f>'Eixo - Porte'!D5</f>
        <v>1</v>
      </c>
      <c r="E12" s="60">
        <f>'Pluralidade de PB'!J5</f>
        <v>1</v>
      </c>
      <c r="F12" s="60">
        <f>População!C5</f>
        <v>1</v>
      </c>
      <c r="G12" s="60">
        <f>Exigível!E5</f>
        <v>3</v>
      </c>
      <c r="H12" s="60">
        <f>Patrocinadores!C5</f>
        <v>1</v>
      </c>
      <c r="I12" s="60">
        <f>'Fluxo Previdencial'!C5</f>
        <v>1</v>
      </c>
      <c r="J12" s="64">
        <f t="shared" si="5"/>
        <v>1.4</v>
      </c>
      <c r="K12" s="59">
        <f t="shared" si="6"/>
        <v>2.4</v>
      </c>
      <c r="L12" s="65" t="str">
        <f t="shared" si="7"/>
        <v>S4</v>
      </c>
      <c r="M12"/>
      <c r="N12"/>
    </row>
    <row r="13" spans="1:18">
      <c r="A13" s="60" t="s">
        <v>30</v>
      </c>
      <c r="B13" s="60" t="str">
        <f>Patrocinadores!F6</f>
        <v>Privada</v>
      </c>
      <c r="C13" s="60"/>
      <c r="D13" s="64" t="str">
        <f>'Eixo - Porte'!D6</f>
        <v>2</v>
      </c>
      <c r="E13" s="60">
        <f>'Pluralidade de PB'!J6</f>
        <v>1</v>
      </c>
      <c r="F13" s="60">
        <f>População!C6</f>
        <v>2</v>
      </c>
      <c r="G13" s="60">
        <f>Exigível!E6</f>
        <v>1</v>
      </c>
      <c r="H13" s="60">
        <f>Patrocinadores!C6</f>
        <v>2</v>
      </c>
      <c r="I13" s="60">
        <f>'Fluxo Previdencial'!C6</f>
        <v>2</v>
      </c>
      <c r="J13" s="64">
        <f t="shared" si="5"/>
        <v>1.7</v>
      </c>
      <c r="K13" s="59">
        <f t="shared" si="6"/>
        <v>3.7</v>
      </c>
      <c r="L13" s="65" t="str">
        <f t="shared" si="7"/>
        <v>S4</v>
      </c>
      <c r="M13"/>
      <c r="N13"/>
    </row>
    <row r="14" spans="1:18">
      <c r="A14" s="60" t="s">
        <v>31</v>
      </c>
      <c r="B14" s="60" t="str">
        <f>Patrocinadores!F7</f>
        <v>Pública Estadual</v>
      </c>
      <c r="C14" s="60" t="s">
        <v>5148</v>
      </c>
      <c r="D14" s="64" t="str">
        <f>'Eixo - Porte'!D7</f>
        <v>1</v>
      </c>
      <c r="E14" s="60">
        <f>'Pluralidade de PB'!J7</f>
        <v>1</v>
      </c>
      <c r="F14" s="60">
        <f>População!C7</f>
        <v>1</v>
      </c>
      <c r="G14" s="60">
        <f>Exigível!E7</f>
        <v>1</v>
      </c>
      <c r="H14" s="60">
        <f>Patrocinadores!C7</f>
        <v>2</v>
      </c>
      <c r="I14" s="60">
        <f>'Fluxo Previdencial'!C7</f>
        <v>1</v>
      </c>
      <c r="J14" s="64">
        <f t="shared" si="5"/>
        <v>1.2</v>
      </c>
      <c r="K14" s="59">
        <f t="shared" si="6"/>
        <v>2.2000000000000002</v>
      </c>
      <c r="L14" s="65" t="str">
        <f t="shared" si="7"/>
        <v>S4</v>
      </c>
      <c r="M14"/>
      <c r="N14"/>
    </row>
    <row r="15" spans="1:18">
      <c r="A15" s="60" t="s">
        <v>32</v>
      </c>
      <c r="B15" s="60" t="str">
        <f>Patrocinadores!F8</f>
        <v>Privada</v>
      </c>
      <c r="C15" s="60"/>
      <c r="D15" s="64" t="str">
        <f>'Eixo - Porte'!D8</f>
        <v>1</v>
      </c>
      <c r="E15" s="60">
        <f>'Pluralidade de PB'!J8</f>
        <v>1</v>
      </c>
      <c r="F15" s="60">
        <f>População!C8</f>
        <v>4</v>
      </c>
      <c r="G15" s="60">
        <f>Exigível!E8</f>
        <v>4</v>
      </c>
      <c r="H15" s="60">
        <f>Patrocinadores!C8</f>
        <v>2</v>
      </c>
      <c r="I15" s="60">
        <f>'Fluxo Previdencial'!C8</f>
        <v>2</v>
      </c>
      <c r="J15" s="64">
        <f t="shared" si="5"/>
        <v>2.9</v>
      </c>
      <c r="K15" s="59">
        <f t="shared" si="6"/>
        <v>3.9</v>
      </c>
      <c r="L15" s="65" t="str">
        <f t="shared" si="7"/>
        <v>S4</v>
      </c>
      <c r="M15"/>
      <c r="N15"/>
    </row>
    <row r="16" spans="1:18">
      <c r="A16" s="60" t="s">
        <v>33</v>
      </c>
      <c r="B16" s="60" t="str">
        <f>Patrocinadores!F9</f>
        <v>Pública Municipal</v>
      </c>
      <c r="C16" s="60"/>
      <c r="D16" s="64" t="str">
        <f>'Eixo - Porte'!D9</f>
        <v>1</v>
      </c>
      <c r="E16" s="60">
        <f>'Pluralidade de PB'!J9</f>
        <v>1</v>
      </c>
      <c r="F16" s="60">
        <f>População!C9</f>
        <v>1</v>
      </c>
      <c r="G16" s="60">
        <f>Exigível!E9</f>
        <v>4</v>
      </c>
      <c r="H16" s="60">
        <f>Patrocinadores!C9</f>
        <v>2</v>
      </c>
      <c r="I16" s="60">
        <f>'Fluxo Previdencial'!C9</f>
        <v>1</v>
      </c>
      <c r="J16" s="64">
        <f t="shared" si="5"/>
        <v>1.8</v>
      </c>
      <c r="K16" s="59">
        <f t="shared" si="6"/>
        <v>2.8</v>
      </c>
      <c r="L16" s="65" t="str">
        <f t="shared" si="7"/>
        <v>S4</v>
      </c>
      <c r="M16"/>
      <c r="N16"/>
    </row>
    <row r="17" spans="1:14">
      <c r="A17" s="60" t="s">
        <v>34</v>
      </c>
      <c r="B17" s="60" t="str">
        <f>Patrocinadores!F10</f>
        <v>Pública Municipal</v>
      </c>
      <c r="C17" s="60" t="s">
        <v>5148</v>
      </c>
      <c r="D17" s="64" t="str">
        <f>'Eixo - Porte'!D10</f>
        <v>1</v>
      </c>
      <c r="E17" s="60">
        <f>'Pluralidade de PB'!J10</f>
        <v>1</v>
      </c>
      <c r="F17" s="60">
        <f>População!C10</f>
        <v>1</v>
      </c>
      <c r="G17" s="60">
        <f>Exigível!E10</f>
        <v>1</v>
      </c>
      <c r="H17" s="60">
        <f>Patrocinadores!C10</f>
        <v>3</v>
      </c>
      <c r="I17" s="60">
        <f>'Fluxo Previdencial'!C10</f>
        <v>2</v>
      </c>
      <c r="J17" s="64">
        <f t="shared" si="5"/>
        <v>1.6</v>
      </c>
      <c r="K17" s="59">
        <f t="shared" si="6"/>
        <v>2.6</v>
      </c>
      <c r="L17" s="65" t="str">
        <f t="shared" si="7"/>
        <v>S4</v>
      </c>
      <c r="M17"/>
      <c r="N17"/>
    </row>
    <row r="18" spans="1:14">
      <c r="A18" s="60" t="s">
        <v>35</v>
      </c>
      <c r="B18" s="60" t="str">
        <f>Patrocinadores!F11</f>
        <v>Instituidor</v>
      </c>
      <c r="C18" s="60"/>
      <c r="D18" s="64" t="str">
        <f>'Eixo - Porte'!D11</f>
        <v>1</v>
      </c>
      <c r="E18" s="60">
        <f>'Pluralidade de PB'!J11</f>
        <v>1</v>
      </c>
      <c r="F18" s="60">
        <f>População!C11</f>
        <v>2</v>
      </c>
      <c r="G18" s="60">
        <f>Exigível!E11</f>
        <v>1</v>
      </c>
      <c r="H18" s="60">
        <f>Patrocinadores!C11</f>
        <v>2</v>
      </c>
      <c r="I18" s="60">
        <f>'Fluxo Previdencial'!C11</f>
        <v>1</v>
      </c>
      <c r="J18" s="64">
        <f t="shared" si="5"/>
        <v>1.5</v>
      </c>
      <c r="K18" s="59">
        <f t="shared" si="6"/>
        <v>2.5</v>
      </c>
      <c r="L18" s="65" t="str">
        <f t="shared" si="7"/>
        <v>S4</v>
      </c>
      <c r="M18"/>
      <c r="N18"/>
    </row>
    <row r="19" spans="1:14">
      <c r="A19" s="60" t="s">
        <v>36</v>
      </c>
      <c r="B19" s="60" t="str">
        <f>Patrocinadores!F12</f>
        <v>Instituidor</v>
      </c>
      <c r="C19" s="60"/>
      <c r="D19" s="64" t="str">
        <f>'Eixo - Porte'!D12</f>
        <v>1</v>
      </c>
      <c r="E19" s="60">
        <f>'Pluralidade de PB'!J12</f>
        <v>1</v>
      </c>
      <c r="F19" s="60">
        <f>População!C12</f>
        <v>1</v>
      </c>
      <c r="G19" s="60">
        <f>Exigível!E12</f>
        <v>1</v>
      </c>
      <c r="H19" s="60">
        <f>Patrocinadores!C12</f>
        <v>2</v>
      </c>
      <c r="I19" s="60">
        <f>'Fluxo Previdencial'!C12</f>
        <v>1</v>
      </c>
      <c r="J19" s="64">
        <f t="shared" si="5"/>
        <v>1.2</v>
      </c>
      <c r="K19" s="59">
        <f t="shared" si="6"/>
        <v>2.2000000000000002</v>
      </c>
      <c r="L19" s="65" t="str">
        <f t="shared" si="7"/>
        <v>S4</v>
      </c>
      <c r="M19"/>
      <c r="N19"/>
    </row>
    <row r="20" spans="1:14">
      <c r="A20" s="60" t="s">
        <v>37</v>
      </c>
      <c r="B20" s="60" t="str">
        <f>Patrocinadores!F13</f>
        <v>Privada</v>
      </c>
      <c r="C20" s="60"/>
      <c r="D20" s="64" t="str">
        <f>'Eixo - Porte'!D13</f>
        <v>1</v>
      </c>
      <c r="E20" s="60">
        <f>'Pluralidade de PB'!J13</f>
        <v>1</v>
      </c>
      <c r="F20" s="60">
        <f>População!C13</f>
        <v>3</v>
      </c>
      <c r="G20" s="60">
        <f>Exigível!E13</f>
        <v>1</v>
      </c>
      <c r="H20" s="60">
        <f>Patrocinadores!C13</f>
        <v>2</v>
      </c>
      <c r="I20" s="60">
        <f>'Fluxo Previdencial'!C13</f>
        <v>1</v>
      </c>
      <c r="J20" s="64">
        <f t="shared" si="5"/>
        <v>1.8</v>
      </c>
      <c r="K20" s="59">
        <f t="shared" si="6"/>
        <v>2.8</v>
      </c>
      <c r="L20" s="65" t="str">
        <f t="shared" si="7"/>
        <v>S4</v>
      </c>
      <c r="M20"/>
      <c r="N20"/>
    </row>
    <row r="21" spans="1:14">
      <c r="A21" s="60" t="s">
        <v>38</v>
      </c>
      <c r="B21" s="60" t="str">
        <f>Patrocinadores!F14</f>
        <v>Privada</v>
      </c>
      <c r="C21" s="60"/>
      <c r="D21" s="64" t="str">
        <f>'Eixo - Porte'!D14</f>
        <v>2</v>
      </c>
      <c r="E21" s="60">
        <f>'Pluralidade de PB'!J14</f>
        <v>1</v>
      </c>
      <c r="F21" s="60">
        <f>População!C14</f>
        <v>1</v>
      </c>
      <c r="G21" s="60">
        <f>Exigível!E14</f>
        <v>4</v>
      </c>
      <c r="H21" s="60">
        <f>Patrocinadores!C14</f>
        <v>2</v>
      </c>
      <c r="I21" s="60">
        <f>'Fluxo Previdencial'!C14</f>
        <v>3</v>
      </c>
      <c r="J21" s="64">
        <f t="shared" si="5"/>
        <v>2.2000000000000002</v>
      </c>
      <c r="K21" s="59">
        <f t="shared" si="6"/>
        <v>4.2</v>
      </c>
      <c r="L21" s="65" t="str">
        <f t="shared" si="7"/>
        <v>S3</v>
      </c>
      <c r="M21"/>
      <c r="N21"/>
    </row>
    <row r="22" spans="1:14">
      <c r="A22" s="60" t="s">
        <v>39</v>
      </c>
      <c r="B22" s="60" t="str">
        <f>Patrocinadores!F15</f>
        <v>Pública Estadual</v>
      </c>
      <c r="C22" s="60"/>
      <c r="D22" s="64" t="str">
        <f>'Eixo - Porte'!D15</f>
        <v>2</v>
      </c>
      <c r="E22" s="60">
        <f>'Pluralidade de PB'!J15</f>
        <v>2</v>
      </c>
      <c r="F22" s="60">
        <f>População!C15</f>
        <v>2</v>
      </c>
      <c r="G22" s="60">
        <f>Exigível!E15</f>
        <v>3</v>
      </c>
      <c r="H22" s="60">
        <f>Patrocinadores!C15</f>
        <v>3</v>
      </c>
      <c r="I22" s="60">
        <f>'Fluxo Previdencial'!C15</f>
        <v>3</v>
      </c>
      <c r="J22" s="64">
        <f t="shared" si="5"/>
        <v>2.6</v>
      </c>
      <c r="K22" s="59">
        <f t="shared" si="6"/>
        <v>4.5999999999999996</v>
      </c>
      <c r="L22" s="65" t="str">
        <f t="shared" si="7"/>
        <v>S3</v>
      </c>
      <c r="M22"/>
      <c r="N22"/>
    </row>
    <row r="23" spans="1:14">
      <c r="A23" s="60" t="s">
        <v>40</v>
      </c>
      <c r="B23" s="60" t="str">
        <f>Patrocinadores!F16</f>
        <v>Privada</v>
      </c>
      <c r="C23" s="60"/>
      <c r="D23" s="64" t="str">
        <f>'Eixo - Porte'!D16</f>
        <v>4</v>
      </c>
      <c r="E23" s="60">
        <f>'Pluralidade de PB'!J16</f>
        <v>4</v>
      </c>
      <c r="F23" s="60">
        <f>População!C16</f>
        <v>4</v>
      </c>
      <c r="G23" s="60">
        <f>Exigível!E16</f>
        <v>4</v>
      </c>
      <c r="H23" s="60">
        <f>Patrocinadores!C16</f>
        <v>4</v>
      </c>
      <c r="I23" s="60">
        <f>'Fluxo Previdencial'!C16</f>
        <v>4</v>
      </c>
      <c r="J23" s="64">
        <f t="shared" si="5"/>
        <v>4</v>
      </c>
      <c r="K23" s="59">
        <f t="shared" si="6"/>
        <v>8</v>
      </c>
      <c r="L23" s="65" t="str">
        <f t="shared" si="7"/>
        <v>S1</v>
      </c>
      <c r="M23" t="s">
        <v>2329</v>
      </c>
      <c r="N23"/>
    </row>
    <row r="24" spans="1:14">
      <c r="A24" s="60" t="s">
        <v>41</v>
      </c>
      <c r="B24" s="60" t="str">
        <f>Patrocinadores!F17</f>
        <v>Pública Estadual</v>
      </c>
      <c r="C24" s="60"/>
      <c r="D24" s="64" t="str">
        <f>'Eixo - Porte'!D17</f>
        <v>3</v>
      </c>
      <c r="E24" s="60">
        <f>'Pluralidade de PB'!J17</f>
        <v>3</v>
      </c>
      <c r="F24" s="60">
        <f>População!C17</f>
        <v>4</v>
      </c>
      <c r="G24" s="60">
        <f>Exigível!E17</f>
        <v>4</v>
      </c>
      <c r="H24" s="60">
        <f>Patrocinadores!C17</f>
        <v>4</v>
      </c>
      <c r="I24" s="60">
        <f>'Fluxo Previdencial'!C17</f>
        <v>4</v>
      </c>
      <c r="J24" s="64">
        <f t="shared" si="5"/>
        <v>3.9</v>
      </c>
      <c r="K24" s="59">
        <f t="shared" si="6"/>
        <v>6.9</v>
      </c>
      <c r="L24" s="65" t="str">
        <f t="shared" si="7"/>
        <v>S2</v>
      </c>
      <c r="M24"/>
      <c r="N24"/>
    </row>
    <row r="25" spans="1:14">
      <c r="A25" s="60" t="s">
        <v>42</v>
      </c>
      <c r="B25" s="60" t="str">
        <f>Patrocinadores!F18</f>
        <v>Privada</v>
      </c>
      <c r="C25" s="60"/>
      <c r="D25" s="64" t="str">
        <f>'Eixo - Porte'!D18</f>
        <v>2</v>
      </c>
      <c r="E25" s="60">
        <f>'Pluralidade de PB'!J18</f>
        <v>2</v>
      </c>
      <c r="F25" s="60">
        <f>População!C18</f>
        <v>1</v>
      </c>
      <c r="G25" s="60">
        <f>Exigível!E18</f>
        <v>3</v>
      </c>
      <c r="H25" s="60">
        <f>Patrocinadores!C18</f>
        <v>2</v>
      </c>
      <c r="I25" s="60">
        <f>'Fluxo Previdencial'!C18</f>
        <v>3</v>
      </c>
      <c r="J25" s="64">
        <f t="shared" si="5"/>
        <v>2.1</v>
      </c>
      <c r="K25" s="59">
        <f t="shared" si="6"/>
        <v>4.0999999999999996</v>
      </c>
      <c r="L25" s="65" t="str">
        <f t="shared" si="7"/>
        <v>S3</v>
      </c>
      <c r="M25"/>
      <c r="N25"/>
    </row>
    <row r="26" spans="1:14">
      <c r="A26" s="60" t="s">
        <v>43</v>
      </c>
      <c r="B26" s="60" t="str">
        <f>Patrocinadores!F19</f>
        <v>Privada</v>
      </c>
      <c r="C26" s="60"/>
      <c r="D26" s="64" t="str">
        <f>'Eixo - Porte'!D19</f>
        <v>2</v>
      </c>
      <c r="E26" s="60">
        <f>'Pluralidade de PB'!J19</f>
        <v>1</v>
      </c>
      <c r="F26" s="60">
        <f>População!C19</f>
        <v>2</v>
      </c>
      <c r="G26" s="60">
        <f>Exigível!E19</f>
        <v>3</v>
      </c>
      <c r="H26" s="60">
        <f>Patrocinadores!C19</f>
        <v>3</v>
      </c>
      <c r="I26" s="60">
        <f>'Fluxo Previdencial'!C19</f>
        <v>3</v>
      </c>
      <c r="J26" s="64">
        <f t="shared" si="5"/>
        <v>2.5</v>
      </c>
      <c r="K26" s="59">
        <f t="shared" si="6"/>
        <v>4.5</v>
      </c>
      <c r="L26" s="65" t="str">
        <f t="shared" si="7"/>
        <v>S3</v>
      </c>
      <c r="M26"/>
      <c r="N26"/>
    </row>
    <row r="27" spans="1:14">
      <c r="A27" s="60" t="s">
        <v>44</v>
      </c>
      <c r="B27" s="60" t="str">
        <f>Patrocinadores!F20</f>
        <v>Privada</v>
      </c>
      <c r="C27" s="60"/>
      <c r="D27" s="64" t="str">
        <f>'Eixo - Porte'!D20</f>
        <v>3</v>
      </c>
      <c r="E27" s="60">
        <f>'Pluralidade de PB'!J20</f>
        <v>4</v>
      </c>
      <c r="F27" s="60">
        <f>População!C20</f>
        <v>4</v>
      </c>
      <c r="G27" s="60">
        <f>Exigível!E20</f>
        <v>3</v>
      </c>
      <c r="H27" s="60">
        <f>Patrocinadores!C20</f>
        <v>4</v>
      </c>
      <c r="I27" s="60">
        <f>'Fluxo Previdencial'!C20</f>
        <v>4</v>
      </c>
      <c r="J27" s="64">
        <f t="shared" si="5"/>
        <v>3.8</v>
      </c>
      <c r="K27" s="59">
        <f t="shared" si="6"/>
        <v>6.8</v>
      </c>
      <c r="L27" s="65" t="str">
        <f t="shared" si="7"/>
        <v>S2</v>
      </c>
      <c r="M27"/>
      <c r="N27"/>
    </row>
    <row r="28" spans="1:14">
      <c r="A28" s="60" t="s">
        <v>46</v>
      </c>
      <c r="B28" s="60" t="str">
        <f>Patrocinadores!F21</f>
        <v>Privada</v>
      </c>
      <c r="C28" s="60"/>
      <c r="D28" s="64" t="str">
        <f>'Eixo - Porte'!D21</f>
        <v>1</v>
      </c>
      <c r="E28" s="60">
        <f>'Pluralidade de PB'!J21</f>
        <v>1</v>
      </c>
      <c r="F28" s="60">
        <f>População!C21</f>
        <v>1</v>
      </c>
      <c r="G28" s="60">
        <f>Exigível!E21</f>
        <v>1</v>
      </c>
      <c r="H28" s="60">
        <f>Patrocinadores!C21</f>
        <v>3</v>
      </c>
      <c r="I28" s="60">
        <f>'Fluxo Previdencial'!C21</f>
        <v>1</v>
      </c>
      <c r="J28" s="64">
        <f t="shared" si="5"/>
        <v>1.4</v>
      </c>
      <c r="K28" s="59">
        <f t="shared" si="6"/>
        <v>2.4</v>
      </c>
      <c r="L28" s="65" t="str">
        <f t="shared" si="7"/>
        <v>S4</v>
      </c>
      <c r="M28"/>
      <c r="N28"/>
    </row>
    <row r="29" spans="1:14">
      <c r="A29" s="60" t="s">
        <v>47</v>
      </c>
      <c r="B29" s="60" t="str">
        <f>Patrocinadores!F22</f>
        <v>Privada</v>
      </c>
      <c r="C29" s="60"/>
      <c r="D29" s="64" t="str">
        <f>'Eixo - Porte'!D22</f>
        <v>1</v>
      </c>
      <c r="E29" s="60">
        <f>'Pluralidade de PB'!J22</f>
        <v>1</v>
      </c>
      <c r="F29" s="60">
        <f>População!C22</f>
        <v>3</v>
      </c>
      <c r="G29" s="60">
        <f>Exigível!E22</f>
        <v>1</v>
      </c>
      <c r="H29" s="60">
        <f>Patrocinadores!C22</f>
        <v>4</v>
      </c>
      <c r="I29" s="60">
        <f>'Fluxo Previdencial'!C22</f>
        <v>2</v>
      </c>
      <c r="J29" s="64">
        <f t="shared" si="5"/>
        <v>2.4</v>
      </c>
      <c r="K29" s="59">
        <f t="shared" si="6"/>
        <v>3.4</v>
      </c>
      <c r="L29" s="65" t="str">
        <f t="shared" si="7"/>
        <v>S4</v>
      </c>
      <c r="M29"/>
      <c r="N29"/>
    </row>
    <row r="30" spans="1:14">
      <c r="A30" s="60" t="s">
        <v>48</v>
      </c>
      <c r="B30" s="60" t="str">
        <f>Patrocinadores!F23</f>
        <v>Privada</v>
      </c>
      <c r="C30" s="60"/>
      <c r="D30" s="64" t="str">
        <f>'Eixo - Porte'!D23</f>
        <v>2</v>
      </c>
      <c r="E30" s="60">
        <f>'Pluralidade de PB'!J23</f>
        <v>2</v>
      </c>
      <c r="F30" s="60">
        <f>População!C23</f>
        <v>2</v>
      </c>
      <c r="G30" s="60">
        <f>Exigível!E23</f>
        <v>4</v>
      </c>
      <c r="H30" s="60">
        <f>Patrocinadores!C23</f>
        <v>2</v>
      </c>
      <c r="I30" s="60">
        <f>'Fluxo Previdencial'!C23</f>
        <v>3</v>
      </c>
      <c r="J30" s="64">
        <f t="shared" si="5"/>
        <v>2.6</v>
      </c>
      <c r="K30" s="59">
        <f t="shared" si="6"/>
        <v>4.5999999999999996</v>
      </c>
      <c r="L30" s="65" t="str">
        <f t="shared" si="7"/>
        <v>S3</v>
      </c>
      <c r="M30"/>
      <c r="N30"/>
    </row>
    <row r="31" spans="1:14">
      <c r="A31" s="60" t="s">
        <v>49</v>
      </c>
      <c r="B31" s="60" t="str">
        <f>Patrocinadores!F24</f>
        <v>Privada</v>
      </c>
      <c r="C31" s="60"/>
      <c r="D31" s="64" t="str">
        <f>'Eixo - Porte'!D24</f>
        <v>3</v>
      </c>
      <c r="E31" s="60">
        <f>'Pluralidade de PB'!J24</f>
        <v>3</v>
      </c>
      <c r="F31" s="60">
        <f>População!C24</f>
        <v>3</v>
      </c>
      <c r="G31" s="60">
        <f>Exigível!E24</f>
        <v>4</v>
      </c>
      <c r="H31" s="60">
        <f>Patrocinadores!C24</f>
        <v>3</v>
      </c>
      <c r="I31" s="60">
        <f>'Fluxo Previdencial'!C24</f>
        <v>4</v>
      </c>
      <c r="J31" s="64">
        <f t="shared" si="5"/>
        <v>3.4</v>
      </c>
      <c r="K31" s="59">
        <f t="shared" si="6"/>
        <v>6.4</v>
      </c>
      <c r="L31" s="65" t="str">
        <f t="shared" si="7"/>
        <v>S2</v>
      </c>
      <c r="M31"/>
      <c r="N31"/>
    </row>
    <row r="32" spans="1:14">
      <c r="A32" s="60" t="s">
        <v>50</v>
      </c>
      <c r="B32" s="60" t="str">
        <f>Patrocinadores!F25</f>
        <v>Privada</v>
      </c>
      <c r="C32" s="60"/>
      <c r="D32" s="64" t="str">
        <f>'Eixo - Porte'!D25</f>
        <v>3</v>
      </c>
      <c r="E32" s="60">
        <f>'Pluralidade de PB'!J25</f>
        <v>3</v>
      </c>
      <c r="F32" s="60">
        <f>População!C25</f>
        <v>4</v>
      </c>
      <c r="G32" s="60">
        <f>Exigível!E25</f>
        <v>2</v>
      </c>
      <c r="H32" s="60">
        <f>Patrocinadores!C25</f>
        <v>3</v>
      </c>
      <c r="I32" s="60">
        <f>'Fluxo Previdencial'!C25</f>
        <v>4</v>
      </c>
      <c r="J32" s="64">
        <f t="shared" si="5"/>
        <v>3.3</v>
      </c>
      <c r="K32" s="59">
        <f t="shared" si="6"/>
        <v>6.3</v>
      </c>
      <c r="L32" s="65" t="str">
        <f t="shared" si="7"/>
        <v>S2</v>
      </c>
      <c r="M32"/>
      <c r="N32"/>
    </row>
    <row r="33" spans="1:14">
      <c r="A33" s="60" t="s">
        <v>51</v>
      </c>
      <c r="B33" s="60" t="str">
        <f>Patrocinadores!F26</f>
        <v>Privada</v>
      </c>
      <c r="C33" s="60"/>
      <c r="D33" s="64" t="str">
        <f>'Eixo - Porte'!D26</f>
        <v>2</v>
      </c>
      <c r="E33" s="60">
        <f>'Pluralidade de PB'!J26</f>
        <v>1</v>
      </c>
      <c r="F33" s="60">
        <f>População!C26</f>
        <v>4</v>
      </c>
      <c r="G33" s="60">
        <f>Exigível!E26</f>
        <v>3</v>
      </c>
      <c r="H33" s="60">
        <f>Patrocinadores!C26</f>
        <v>3</v>
      </c>
      <c r="I33" s="60">
        <f>'Fluxo Previdencial'!C26</f>
        <v>2</v>
      </c>
      <c r="J33" s="64">
        <f t="shared" si="5"/>
        <v>2.9</v>
      </c>
      <c r="K33" s="59">
        <f t="shared" si="6"/>
        <v>4.9000000000000004</v>
      </c>
      <c r="L33" s="65" t="str">
        <f t="shared" si="7"/>
        <v>S3</v>
      </c>
      <c r="M33"/>
      <c r="N33"/>
    </row>
    <row r="34" spans="1:14">
      <c r="A34" s="60" t="s">
        <v>52</v>
      </c>
      <c r="B34" s="60" t="str">
        <f>Patrocinadores!F27</f>
        <v>Privada</v>
      </c>
      <c r="C34" s="60"/>
      <c r="D34" s="64" t="str">
        <f>'Eixo - Porte'!D27</f>
        <v>1</v>
      </c>
      <c r="E34" s="60">
        <f>'Pluralidade de PB'!J27</f>
        <v>1</v>
      </c>
      <c r="F34" s="60">
        <f>População!C27</f>
        <v>1</v>
      </c>
      <c r="G34" s="60">
        <f>Exigível!E27</f>
        <v>4</v>
      </c>
      <c r="H34" s="60">
        <f>Patrocinadores!C27</f>
        <v>2</v>
      </c>
      <c r="I34" s="60">
        <f>'Fluxo Previdencial'!C27</f>
        <v>2</v>
      </c>
      <c r="J34" s="64">
        <f t="shared" si="5"/>
        <v>2</v>
      </c>
      <c r="K34" s="59">
        <f t="shared" si="6"/>
        <v>3</v>
      </c>
      <c r="L34" s="65" t="str">
        <f t="shared" si="7"/>
        <v>S4</v>
      </c>
      <c r="M34"/>
      <c r="N34"/>
    </row>
    <row r="35" spans="1:14">
      <c r="A35" s="60" t="s">
        <v>53</v>
      </c>
      <c r="B35" s="60" t="str">
        <f>Patrocinadores!F28</f>
        <v>Pública Estadual</v>
      </c>
      <c r="C35" s="60"/>
      <c r="D35" s="64" t="str">
        <f>'Eixo - Porte'!D28</f>
        <v>1</v>
      </c>
      <c r="E35" s="60">
        <f>'Pluralidade de PB'!J28</f>
        <v>1</v>
      </c>
      <c r="F35" s="60">
        <f>População!C28</f>
        <v>1</v>
      </c>
      <c r="G35" s="60">
        <f>Exigível!E28</f>
        <v>2</v>
      </c>
      <c r="H35" s="60">
        <f>Patrocinadores!C28</f>
        <v>1</v>
      </c>
      <c r="I35" s="60">
        <f>'Fluxo Previdencial'!C28</f>
        <v>2</v>
      </c>
      <c r="J35" s="64">
        <f t="shared" si="5"/>
        <v>1.4</v>
      </c>
      <c r="K35" s="59">
        <f t="shared" si="6"/>
        <v>2.4</v>
      </c>
      <c r="L35" s="65" t="str">
        <f t="shared" si="7"/>
        <v>S4</v>
      </c>
      <c r="M35"/>
      <c r="N35"/>
    </row>
    <row r="36" spans="1:14">
      <c r="A36" s="60" t="s">
        <v>54</v>
      </c>
      <c r="B36" s="60" t="str">
        <f>Patrocinadores!F29</f>
        <v>Pública Federal</v>
      </c>
      <c r="C36" s="60"/>
      <c r="D36" s="64" t="str">
        <f>'Eixo - Porte'!D29</f>
        <v>2</v>
      </c>
      <c r="E36" s="60">
        <f>'Pluralidade de PB'!J29</f>
        <v>2</v>
      </c>
      <c r="F36" s="60">
        <f>População!C29</f>
        <v>1</v>
      </c>
      <c r="G36" s="60">
        <f>Exigível!E29</f>
        <v>4</v>
      </c>
      <c r="H36" s="60">
        <f>Patrocinadores!C29</f>
        <v>2</v>
      </c>
      <c r="I36" s="60">
        <f>'Fluxo Previdencial'!C29</f>
        <v>3</v>
      </c>
      <c r="J36" s="64">
        <f t="shared" si="5"/>
        <v>2.2999999999999998</v>
      </c>
      <c r="K36" s="59">
        <f t="shared" si="6"/>
        <v>4.3</v>
      </c>
      <c r="L36" s="65" t="str">
        <f t="shared" si="7"/>
        <v>S3</v>
      </c>
      <c r="M36"/>
      <c r="N36"/>
    </row>
    <row r="37" spans="1:14">
      <c r="A37" s="60" t="s">
        <v>55</v>
      </c>
      <c r="B37" s="60" t="str">
        <f>Patrocinadores!F30</f>
        <v>Pública Federal</v>
      </c>
      <c r="C37" s="60"/>
      <c r="D37" s="64" t="str">
        <f>'Eixo - Porte'!D30</f>
        <v>3</v>
      </c>
      <c r="E37" s="60">
        <f>'Pluralidade de PB'!J30</f>
        <v>2</v>
      </c>
      <c r="F37" s="60">
        <f>População!C30</f>
        <v>3</v>
      </c>
      <c r="G37" s="60">
        <f>Exigível!E30</f>
        <v>4</v>
      </c>
      <c r="H37" s="60">
        <f>Patrocinadores!C30</f>
        <v>2</v>
      </c>
      <c r="I37" s="60">
        <f>'Fluxo Previdencial'!C30</f>
        <v>4</v>
      </c>
      <c r="J37" s="64">
        <f t="shared" si="5"/>
        <v>3.1</v>
      </c>
      <c r="K37" s="59">
        <f t="shared" si="6"/>
        <v>6.1</v>
      </c>
      <c r="L37" s="65" t="str">
        <f t="shared" si="7"/>
        <v>S2</v>
      </c>
      <c r="M37"/>
      <c r="N37"/>
    </row>
    <row r="38" spans="1:14">
      <c r="A38" s="60" t="s">
        <v>56</v>
      </c>
      <c r="B38" s="60" t="str">
        <f>Patrocinadores!F31</f>
        <v>Pública Federal</v>
      </c>
      <c r="C38" s="60" t="s">
        <v>5148</v>
      </c>
      <c r="D38" s="64" t="str">
        <f>'Eixo - Porte'!D31</f>
        <v>1</v>
      </c>
      <c r="E38" s="60">
        <f>'Pluralidade de PB'!J31</f>
        <v>1</v>
      </c>
      <c r="F38" s="60">
        <f>População!C31</f>
        <v>4</v>
      </c>
      <c r="G38" s="60">
        <f>Exigível!E31</f>
        <v>2</v>
      </c>
      <c r="H38" s="60">
        <f>Patrocinadores!C31</f>
        <v>3</v>
      </c>
      <c r="I38" s="60">
        <f>'Fluxo Previdencial'!C31</f>
        <v>2</v>
      </c>
      <c r="J38" s="64">
        <f t="shared" si="5"/>
        <v>2.7</v>
      </c>
      <c r="K38" s="59">
        <f t="shared" si="6"/>
        <v>3.7</v>
      </c>
      <c r="L38" s="65" t="str">
        <f t="shared" si="7"/>
        <v>S4</v>
      </c>
      <c r="M38"/>
      <c r="N38"/>
    </row>
    <row r="39" spans="1:14">
      <c r="A39" s="60" t="s">
        <v>57</v>
      </c>
      <c r="B39" s="60" t="str">
        <f>Patrocinadores!F32</f>
        <v>Pública Municipal</v>
      </c>
      <c r="C39" s="60"/>
      <c r="D39" s="64" t="str">
        <f>'Eixo - Porte'!D32</f>
        <v>1</v>
      </c>
      <c r="E39" s="60">
        <f>'Pluralidade de PB'!J32</f>
        <v>2</v>
      </c>
      <c r="F39" s="60">
        <f>População!C32</f>
        <v>2</v>
      </c>
      <c r="G39" s="60">
        <f>Exigível!E32</f>
        <v>2</v>
      </c>
      <c r="H39" s="60">
        <f>Patrocinadores!C32</f>
        <v>2</v>
      </c>
      <c r="I39" s="60">
        <f>'Fluxo Previdencial'!C32</f>
        <v>2</v>
      </c>
      <c r="J39" s="64">
        <f t="shared" si="5"/>
        <v>2</v>
      </c>
      <c r="K39" s="59">
        <f t="shared" si="6"/>
        <v>3</v>
      </c>
      <c r="L39" s="65" t="str">
        <f t="shared" si="7"/>
        <v>S4</v>
      </c>
      <c r="M39"/>
      <c r="N39"/>
    </row>
    <row r="40" spans="1:14">
      <c r="A40" s="60" t="s">
        <v>59</v>
      </c>
      <c r="B40" s="60" t="str">
        <f>Patrocinadores!F33</f>
        <v>Privada</v>
      </c>
      <c r="C40" s="60"/>
      <c r="D40" s="64" t="str">
        <f>'Eixo - Porte'!D33</f>
        <v>1</v>
      </c>
      <c r="E40" s="60">
        <f>'Pluralidade de PB'!J33</f>
        <v>1</v>
      </c>
      <c r="F40" s="60">
        <f>População!C33</f>
        <v>1</v>
      </c>
      <c r="G40" s="60">
        <f>Exigível!E33</f>
        <v>2</v>
      </c>
      <c r="H40" s="60">
        <f>Patrocinadores!C33</f>
        <v>2</v>
      </c>
      <c r="I40" s="60">
        <f>'Fluxo Previdencial'!C33</f>
        <v>1</v>
      </c>
      <c r="J40" s="64">
        <f t="shared" si="5"/>
        <v>1.4</v>
      </c>
      <c r="K40" s="59">
        <f t="shared" si="6"/>
        <v>2.4</v>
      </c>
      <c r="L40" s="65" t="str">
        <f t="shared" si="7"/>
        <v>S4</v>
      </c>
      <c r="M40"/>
      <c r="N40"/>
    </row>
    <row r="41" spans="1:14">
      <c r="A41" s="60" t="s">
        <v>60</v>
      </c>
      <c r="B41" s="60" t="str">
        <f>Patrocinadores!F34</f>
        <v>Privada</v>
      </c>
      <c r="C41" s="60"/>
      <c r="D41" s="64" t="str">
        <f>'Eixo - Porte'!D34</f>
        <v>2</v>
      </c>
      <c r="E41" s="60">
        <f>'Pluralidade de PB'!J34</f>
        <v>2</v>
      </c>
      <c r="F41" s="60">
        <f>População!C34</f>
        <v>3</v>
      </c>
      <c r="G41" s="60">
        <f>Exigível!E34</f>
        <v>1</v>
      </c>
      <c r="H41" s="60">
        <f>Patrocinadores!C34</f>
        <v>4</v>
      </c>
      <c r="I41" s="60">
        <f>'Fluxo Previdencial'!C34</f>
        <v>3</v>
      </c>
      <c r="J41" s="64">
        <f t="shared" si="5"/>
        <v>2.7</v>
      </c>
      <c r="K41" s="59">
        <f t="shared" si="6"/>
        <v>4.7</v>
      </c>
      <c r="L41" s="65" t="str">
        <f t="shared" si="7"/>
        <v>S3</v>
      </c>
      <c r="M41"/>
      <c r="N41"/>
    </row>
    <row r="42" spans="1:14">
      <c r="A42" s="60" t="s">
        <v>61</v>
      </c>
      <c r="B42" s="60" t="str">
        <f>Patrocinadores!F35</f>
        <v>Privada</v>
      </c>
      <c r="C42" s="60"/>
      <c r="D42" s="64" t="str">
        <f>'Eixo - Porte'!D35</f>
        <v>2</v>
      </c>
      <c r="E42" s="60">
        <f>'Pluralidade de PB'!J35</f>
        <v>1</v>
      </c>
      <c r="F42" s="60">
        <f>População!C35</f>
        <v>4</v>
      </c>
      <c r="G42" s="60">
        <f>Exigível!E35</f>
        <v>1</v>
      </c>
      <c r="H42" s="60">
        <f>Patrocinadores!C35</f>
        <v>3</v>
      </c>
      <c r="I42" s="60">
        <f>'Fluxo Previdencial'!C35</f>
        <v>2</v>
      </c>
      <c r="J42" s="64">
        <f t="shared" si="5"/>
        <v>2.5</v>
      </c>
      <c r="K42" s="59">
        <f t="shared" si="6"/>
        <v>4.5</v>
      </c>
      <c r="L42" s="65" t="str">
        <f t="shared" si="7"/>
        <v>S3</v>
      </c>
      <c r="M42"/>
      <c r="N42"/>
    </row>
    <row r="43" spans="1:14">
      <c r="A43" s="60" t="s">
        <v>62</v>
      </c>
      <c r="B43" s="60" t="str">
        <f>Patrocinadores!F36</f>
        <v>Pública Estadual</v>
      </c>
      <c r="C43" s="60"/>
      <c r="D43" s="64" t="str">
        <f>'Eixo - Porte'!D36</f>
        <v>1</v>
      </c>
      <c r="E43" s="60">
        <f>'Pluralidade de PB'!J36</f>
        <v>1</v>
      </c>
      <c r="F43" s="60">
        <f>População!C36</f>
        <v>2</v>
      </c>
      <c r="G43" s="60">
        <f>Exigível!E36</f>
        <v>3</v>
      </c>
      <c r="H43" s="60">
        <f>Patrocinadores!C36</f>
        <v>2</v>
      </c>
      <c r="I43" s="60">
        <f>'Fluxo Previdencial'!C36</f>
        <v>2</v>
      </c>
      <c r="J43" s="64">
        <f t="shared" si="5"/>
        <v>2.1</v>
      </c>
      <c r="K43" s="59">
        <f t="shared" si="6"/>
        <v>3.1</v>
      </c>
      <c r="L43" s="65" t="str">
        <f t="shared" si="7"/>
        <v>S4</v>
      </c>
      <c r="M43"/>
      <c r="N43"/>
    </row>
    <row r="44" spans="1:14">
      <c r="A44" s="60" t="s">
        <v>63</v>
      </c>
      <c r="B44" s="60" t="str">
        <f>Patrocinadores!F37</f>
        <v>Privada</v>
      </c>
      <c r="C44" s="60"/>
      <c r="D44" s="64" t="str">
        <f>'Eixo - Porte'!D37</f>
        <v>1</v>
      </c>
      <c r="E44" s="60">
        <f>'Pluralidade de PB'!J37</f>
        <v>2</v>
      </c>
      <c r="F44" s="60">
        <f>População!C37</f>
        <v>2</v>
      </c>
      <c r="G44" s="60">
        <f>Exigível!E37</f>
        <v>3</v>
      </c>
      <c r="H44" s="60">
        <f>Patrocinadores!C37</f>
        <v>3</v>
      </c>
      <c r="I44" s="60">
        <f>'Fluxo Previdencial'!C37</f>
        <v>2</v>
      </c>
      <c r="J44" s="64">
        <f t="shared" si="5"/>
        <v>2.4</v>
      </c>
      <c r="K44" s="59">
        <f t="shared" si="6"/>
        <v>3.4</v>
      </c>
      <c r="L44" s="65" t="str">
        <f t="shared" si="7"/>
        <v>S4</v>
      </c>
      <c r="M44"/>
      <c r="N44"/>
    </row>
    <row r="45" spans="1:14">
      <c r="A45" s="60" t="s">
        <v>64</v>
      </c>
      <c r="B45" s="60" t="str">
        <f>Patrocinadores!F38</f>
        <v>Privada</v>
      </c>
      <c r="C45" s="60"/>
      <c r="D45" s="64" t="str">
        <f>'Eixo - Porte'!D38</f>
        <v>1</v>
      </c>
      <c r="E45" s="60">
        <f>'Pluralidade de PB'!J38</f>
        <v>1</v>
      </c>
      <c r="F45" s="60">
        <f>População!C38</f>
        <v>1</v>
      </c>
      <c r="G45" s="60">
        <f>Exigível!E38</f>
        <v>4</v>
      </c>
      <c r="H45" s="60">
        <f>Patrocinadores!C38</f>
        <v>1</v>
      </c>
      <c r="I45" s="60">
        <f>'Fluxo Previdencial'!C38</f>
        <v>1</v>
      </c>
      <c r="J45" s="64">
        <f t="shared" si="5"/>
        <v>1.6</v>
      </c>
      <c r="K45" s="59">
        <f t="shared" si="6"/>
        <v>2.6</v>
      </c>
      <c r="L45" s="65" t="str">
        <f t="shared" si="7"/>
        <v>S4</v>
      </c>
      <c r="M45"/>
      <c r="N45"/>
    </row>
    <row r="46" spans="1:14">
      <c r="A46" s="60" t="s">
        <v>65</v>
      </c>
      <c r="B46" s="60" t="str">
        <f>Patrocinadores!F39</f>
        <v>Privada</v>
      </c>
      <c r="C46" s="60"/>
      <c r="D46" s="64" t="str">
        <f>'Eixo - Porte'!D39</f>
        <v>3</v>
      </c>
      <c r="E46" s="60">
        <f>'Pluralidade de PB'!J39</f>
        <v>3</v>
      </c>
      <c r="F46" s="60">
        <f>População!C39</f>
        <v>4</v>
      </c>
      <c r="G46" s="60">
        <f>Exigível!E39</f>
        <v>3</v>
      </c>
      <c r="H46" s="60">
        <f>Patrocinadores!C39</f>
        <v>3</v>
      </c>
      <c r="I46" s="60">
        <f>'Fluxo Previdencial'!C39</f>
        <v>4</v>
      </c>
      <c r="J46" s="64">
        <f t="shared" si="5"/>
        <v>3.5</v>
      </c>
      <c r="K46" s="59">
        <f t="shared" si="6"/>
        <v>6.5</v>
      </c>
      <c r="L46" s="65" t="str">
        <f t="shared" si="7"/>
        <v>S2</v>
      </c>
      <c r="M46"/>
      <c r="N46"/>
    </row>
    <row r="47" spans="1:14">
      <c r="A47" s="60" t="s">
        <v>66</v>
      </c>
      <c r="B47" s="60" t="str">
        <f>Patrocinadores!F40</f>
        <v>Pública Estadual</v>
      </c>
      <c r="C47" s="60"/>
      <c r="D47" s="64" t="str">
        <f>'Eixo - Porte'!D40</f>
        <v>3</v>
      </c>
      <c r="E47" s="60">
        <f>'Pluralidade de PB'!J40</f>
        <v>3</v>
      </c>
      <c r="F47" s="60">
        <f>População!C40</f>
        <v>3</v>
      </c>
      <c r="G47" s="60">
        <f>Exigível!E40</f>
        <v>4</v>
      </c>
      <c r="H47" s="60">
        <f>Patrocinadores!C40</f>
        <v>2</v>
      </c>
      <c r="I47" s="60">
        <f>'Fluxo Previdencial'!C40</f>
        <v>4</v>
      </c>
      <c r="J47" s="64">
        <f t="shared" si="5"/>
        <v>3.2</v>
      </c>
      <c r="K47" s="59">
        <f t="shared" si="6"/>
        <v>6.2</v>
      </c>
      <c r="L47" s="65" t="str">
        <f t="shared" si="7"/>
        <v>S2</v>
      </c>
      <c r="M47"/>
      <c r="N47"/>
    </row>
    <row r="48" spans="1:14">
      <c r="A48" s="60" t="s">
        <v>67</v>
      </c>
      <c r="B48" s="60" t="str">
        <f>Patrocinadores!F41</f>
        <v>Pública Federal</v>
      </c>
      <c r="C48" s="60" t="s">
        <v>5148</v>
      </c>
      <c r="D48" s="64" t="str">
        <f>'Eixo - Porte'!D41</f>
        <v>3</v>
      </c>
      <c r="E48" s="60">
        <f>'Pluralidade de PB'!J41</f>
        <v>2</v>
      </c>
      <c r="F48" s="60">
        <f>População!C41</f>
        <v>2</v>
      </c>
      <c r="G48" s="60">
        <f>Exigível!E41</f>
        <v>3</v>
      </c>
      <c r="H48" s="60">
        <f>Patrocinadores!C41</f>
        <v>3</v>
      </c>
      <c r="I48" s="60">
        <f>'Fluxo Previdencial'!C41</f>
        <v>4</v>
      </c>
      <c r="J48" s="64">
        <f t="shared" si="5"/>
        <v>2.8</v>
      </c>
      <c r="K48" s="59">
        <f t="shared" si="6"/>
        <v>5.8</v>
      </c>
      <c r="L48" s="65" t="str">
        <f t="shared" si="7"/>
        <v>S3</v>
      </c>
      <c r="M48"/>
      <c r="N48"/>
    </row>
    <row r="49" spans="1:14">
      <c r="A49" s="60" t="s">
        <v>68</v>
      </c>
      <c r="B49" s="60" t="str">
        <f>Patrocinadores!F42</f>
        <v>Pública Municipal</v>
      </c>
      <c r="C49" s="60" t="s">
        <v>5148</v>
      </c>
      <c r="D49" s="64" t="str">
        <f>'Eixo - Porte'!D42</f>
        <v>1</v>
      </c>
      <c r="E49" s="60">
        <f>'Pluralidade de PB'!J42</f>
        <v>1</v>
      </c>
      <c r="F49" s="60">
        <f>População!C42</f>
        <v>1</v>
      </c>
      <c r="G49" s="60">
        <f>Exigível!E42</f>
        <v>1</v>
      </c>
      <c r="H49" s="60">
        <f>Patrocinadores!C42</f>
        <v>4</v>
      </c>
      <c r="I49" s="60">
        <f>'Fluxo Previdencial'!C42</f>
        <v>1</v>
      </c>
      <c r="J49" s="64">
        <f t="shared" si="5"/>
        <v>1.6</v>
      </c>
      <c r="K49" s="59">
        <f t="shared" si="6"/>
        <v>2.6</v>
      </c>
      <c r="L49" s="65" t="str">
        <f t="shared" si="7"/>
        <v>S4</v>
      </c>
      <c r="M49"/>
      <c r="N49"/>
    </row>
    <row r="50" spans="1:14">
      <c r="A50" s="60" t="s">
        <v>69</v>
      </c>
      <c r="B50" s="60" t="str">
        <f>Patrocinadores!F43</f>
        <v>Pública Federal</v>
      </c>
      <c r="C50" s="60"/>
      <c r="D50" s="64" t="str">
        <f>'Eixo - Porte'!D43</f>
        <v>3</v>
      </c>
      <c r="E50" s="60">
        <f>'Pluralidade de PB'!J43</f>
        <v>4</v>
      </c>
      <c r="F50" s="60">
        <f>População!C43</f>
        <v>4</v>
      </c>
      <c r="G50" s="60">
        <f>Exigível!E43</f>
        <v>3</v>
      </c>
      <c r="H50" s="60">
        <f>Patrocinadores!C43</f>
        <v>3</v>
      </c>
      <c r="I50" s="60">
        <f>'Fluxo Previdencial'!C43</f>
        <v>4</v>
      </c>
      <c r="J50" s="64">
        <f t="shared" si="5"/>
        <v>3.6</v>
      </c>
      <c r="K50" s="59">
        <f t="shared" si="6"/>
        <v>6.6</v>
      </c>
      <c r="L50" s="65" t="str">
        <f t="shared" si="7"/>
        <v>S2</v>
      </c>
      <c r="M50"/>
      <c r="N50"/>
    </row>
    <row r="51" spans="1:14">
      <c r="A51" s="60" t="s">
        <v>70</v>
      </c>
      <c r="B51" s="60" t="str">
        <f>Patrocinadores!F44</f>
        <v>Instituidor</v>
      </c>
      <c r="C51" s="60"/>
      <c r="D51" s="64" t="str">
        <f>'Eixo - Porte'!D44</f>
        <v>1</v>
      </c>
      <c r="E51" s="60">
        <f>'Pluralidade de PB'!J44</f>
        <v>1</v>
      </c>
      <c r="F51" s="60">
        <f>População!C44</f>
        <v>4</v>
      </c>
      <c r="G51" s="60">
        <f>Exigível!E44</f>
        <v>1</v>
      </c>
      <c r="H51" s="60">
        <f>Patrocinadores!C44</f>
        <v>1</v>
      </c>
      <c r="I51" s="60">
        <f>'Fluxo Previdencial'!C44</f>
        <v>1</v>
      </c>
      <c r="J51" s="64">
        <f t="shared" si="5"/>
        <v>1.9</v>
      </c>
      <c r="K51" s="59">
        <f t="shared" si="6"/>
        <v>2.9</v>
      </c>
      <c r="L51" s="65" t="str">
        <f t="shared" si="7"/>
        <v>S4</v>
      </c>
      <c r="M51"/>
      <c r="N51"/>
    </row>
    <row r="52" spans="1:14">
      <c r="A52" s="60" t="s">
        <v>71</v>
      </c>
      <c r="B52" s="60" t="str">
        <f>Patrocinadores!F45</f>
        <v>Pública Federal</v>
      </c>
      <c r="C52" s="60"/>
      <c r="D52" s="64" t="str">
        <f>'Eixo - Porte'!D45</f>
        <v>3</v>
      </c>
      <c r="E52" s="60">
        <f>'Pluralidade de PB'!J45</f>
        <v>2</v>
      </c>
      <c r="F52" s="60">
        <f>População!C45</f>
        <v>2</v>
      </c>
      <c r="G52" s="60">
        <f>Exigível!E45</f>
        <v>2</v>
      </c>
      <c r="H52" s="60">
        <f>Patrocinadores!C45</f>
        <v>2</v>
      </c>
      <c r="I52" s="60">
        <f>'Fluxo Previdencial'!C45</f>
        <v>3</v>
      </c>
      <c r="J52" s="64">
        <f t="shared" si="5"/>
        <v>2.2000000000000002</v>
      </c>
      <c r="K52" s="59">
        <f t="shared" si="6"/>
        <v>5.2</v>
      </c>
      <c r="L52" s="65" t="str">
        <f t="shared" si="7"/>
        <v>S3</v>
      </c>
      <c r="M52"/>
      <c r="N52"/>
    </row>
    <row r="53" spans="1:14">
      <c r="A53" s="60" t="s">
        <v>72</v>
      </c>
      <c r="B53" s="60" t="str">
        <f>Patrocinadores!F46</f>
        <v>Pública Federal</v>
      </c>
      <c r="C53" s="60"/>
      <c r="D53" s="64" t="str">
        <f>'Eixo - Porte'!D46</f>
        <v>1</v>
      </c>
      <c r="E53" s="60">
        <f>'Pluralidade de PB'!J46</f>
        <v>2</v>
      </c>
      <c r="F53" s="60">
        <f>População!C46</f>
        <v>1</v>
      </c>
      <c r="G53" s="60">
        <f>Exigível!E46</f>
        <v>3</v>
      </c>
      <c r="H53" s="60">
        <f>Patrocinadores!C46</f>
        <v>2</v>
      </c>
      <c r="I53" s="60">
        <f>'Fluxo Previdencial'!C46</f>
        <v>2</v>
      </c>
      <c r="J53" s="64">
        <f t="shared" si="5"/>
        <v>1.9</v>
      </c>
      <c r="K53" s="59">
        <f t="shared" si="6"/>
        <v>2.9</v>
      </c>
      <c r="L53" s="65" t="str">
        <f t="shared" si="7"/>
        <v>S4</v>
      </c>
      <c r="M53"/>
      <c r="N53"/>
    </row>
    <row r="54" spans="1:14">
      <c r="A54" s="60" t="s">
        <v>73</v>
      </c>
      <c r="B54" s="60" t="str">
        <f>Patrocinadores!F47</f>
        <v>Privada</v>
      </c>
      <c r="C54" s="60"/>
      <c r="D54" s="64" t="str">
        <f>'Eixo - Porte'!D47</f>
        <v>3</v>
      </c>
      <c r="E54" s="60">
        <f>'Pluralidade de PB'!J47</f>
        <v>2</v>
      </c>
      <c r="F54" s="60">
        <f>População!C47</f>
        <v>3</v>
      </c>
      <c r="G54" s="60">
        <f>Exigível!E47</f>
        <v>1</v>
      </c>
      <c r="H54" s="60">
        <f>Patrocinadores!C47</f>
        <v>4</v>
      </c>
      <c r="I54" s="60">
        <f>'Fluxo Previdencial'!C47</f>
        <v>4</v>
      </c>
      <c r="J54" s="64">
        <f t="shared" si="5"/>
        <v>2.9</v>
      </c>
      <c r="K54" s="59">
        <f t="shared" si="6"/>
        <v>5.9</v>
      </c>
      <c r="L54" s="65" t="str">
        <f t="shared" si="7"/>
        <v>S3</v>
      </c>
      <c r="M54"/>
      <c r="N54"/>
    </row>
    <row r="55" spans="1:14">
      <c r="A55" s="60" t="s">
        <v>75</v>
      </c>
      <c r="B55" s="60" t="str">
        <f>Patrocinadores!F48</f>
        <v>Pública Estadual</v>
      </c>
      <c r="C55" s="60"/>
      <c r="D55" s="64" t="str">
        <f>'Eixo - Porte'!D48</f>
        <v>2</v>
      </c>
      <c r="E55" s="60">
        <f>'Pluralidade de PB'!J48</f>
        <v>2</v>
      </c>
      <c r="F55" s="60">
        <f>População!C48</f>
        <v>2</v>
      </c>
      <c r="G55" s="60">
        <f>Exigível!E48</f>
        <v>1</v>
      </c>
      <c r="H55" s="60">
        <f>Patrocinadores!C48</f>
        <v>1</v>
      </c>
      <c r="I55" s="60">
        <f>'Fluxo Previdencial'!C48</f>
        <v>3</v>
      </c>
      <c r="J55" s="64">
        <f t="shared" si="5"/>
        <v>1.8</v>
      </c>
      <c r="K55" s="59">
        <f t="shared" si="6"/>
        <v>3.8</v>
      </c>
      <c r="L55" s="65" t="str">
        <f t="shared" si="7"/>
        <v>S4</v>
      </c>
      <c r="M55"/>
      <c r="N55"/>
    </row>
    <row r="56" spans="1:14">
      <c r="A56" s="60" t="s">
        <v>76</v>
      </c>
      <c r="B56" s="60" t="str">
        <f>Patrocinadores!F49</f>
        <v>Privada</v>
      </c>
      <c r="C56" s="60"/>
      <c r="D56" s="64" t="str">
        <f>'Eixo - Porte'!D49</f>
        <v>2</v>
      </c>
      <c r="E56" s="60">
        <f>'Pluralidade de PB'!J49</f>
        <v>2</v>
      </c>
      <c r="F56" s="60">
        <f>População!C49</f>
        <v>2</v>
      </c>
      <c r="G56" s="60">
        <f>Exigível!E49</f>
        <v>3</v>
      </c>
      <c r="H56" s="60">
        <f>Patrocinadores!C49</f>
        <v>1</v>
      </c>
      <c r="I56" s="60">
        <f>'Fluxo Previdencial'!C49</f>
        <v>3</v>
      </c>
      <c r="J56" s="64">
        <f t="shared" si="5"/>
        <v>2.2000000000000002</v>
      </c>
      <c r="K56" s="59">
        <f t="shared" si="6"/>
        <v>4.2</v>
      </c>
      <c r="L56" s="65" t="str">
        <f t="shared" si="7"/>
        <v>S3</v>
      </c>
      <c r="M56"/>
      <c r="N56"/>
    </row>
    <row r="57" spans="1:14">
      <c r="A57" s="60" t="s">
        <v>77</v>
      </c>
      <c r="B57" s="60" t="str">
        <f>Patrocinadores!F50</f>
        <v>Privada</v>
      </c>
      <c r="C57" s="60"/>
      <c r="D57" s="64" t="str">
        <f>'Eixo - Porte'!D50</f>
        <v>1</v>
      </c>
      <c r="E57" s="60">
        <f>'Pluralidade de PB'!J50</f>
        <v>1</v>
      </c>
      <c r="F57" s="60">
        <f>População!C50</f>
        <v>2</v>
      </c>
      <c r="G57" s="60">
        <f>Exigível!E50</f>
        <v>1</v>
      </c>
      <c r="H57" s="60">
        <f>Patrocinadores!C50</f>
        <v>2</v>
      </c>
      <c r="I57" s="60">
        <f>'Fluxo Previdencial'!C50</f>
        <v>2</v>
      </c>
      <c r="J57" s="64">
        <f t="shared" si="5"/>
        <v>1.7</v>
      </c>
      <c r="K57" s="59">
        <f t="shared" si="6"/>
        <v>2.7</v>
      </c>
      <c r="L57" s="65" t="str">
        <f t="shared" si="7"/>
        <v>S4</v>
      </c>
      <c r="M57"/>
      <c r="N57"/>
    </row>
    <row r="58" spans="1:14">
      <c r="A58" s="60" t="s">
        <v>78</v>
      </c>
      <c r="B58" s="60" t="str">
        <f>Patrocinadores!F51</f>
        <v>Pública Municipal</v>
      </c>
      <c r="C58" s="60" t="s">
        <v>5148</v>
      </c>
      <c r="D58" s="64" t="str">
        <f>'Eixo - Porte'!D51</f>
        <v>1</v>
      </c>
      <c r="E58" s="60">
        <f>'Pluralidade de PB'!J51</f>
        <v>1</v>
      </c>
      <c r="F58" s="60">
        <f>População!C51</f>
        <v>1</v>
      </c>
      <c r="G58" s="60">
        <f>Exigível!E51</f>
        <v>1</v>
      </c>
      <c r="H58" s="60">
        <f>Patrocinadores!C51</f>
        <v>4</v>
      </c>
      <c r="I58" s="60">
        <f>'Fluxo Previdencial'!C51</f>
        <v>1</v>
      </c>
      <c r="J58" s="64">
        <f t="shared" si="5"/>
        <v>1.6</v>
      </c>
      <c r="K58" s="59">
        <f t="shared" si="6"/>
        <v>2.6</v>
      </c>
      <c r="L58" s="65" t="str">
        <f t="shared" si="7"/>
        <v>S4</v>
      </c>
      <c r="M58"/>
      <c r="N58"/>
    </row>
    <row r="59" spans="1:14">
      <c r="A59" s="60" t="s">
        <v>79</v>
      </c>
      <c r="B59" s="60" t="str">
        <f>Patrocinadores!F52</f>
        <v>Privada</v>
      </c>
      <c r="C59" s="60"/>
      <c r="D59" s="64" t="str">
        <f>'Eixo - Porte'!D52</f>
        <v>2</v>
      </c>
      <c r="E59" s="60">
        <f>'Pluralidade de PB'!J52</f>
        <v>1</v>
      </c>
      <c r="F59" s="60">
        <f>População!C52</f>
        <v>3</v>
      </c>
      <c r="G59" s="60">
        <f>Exigível!E52</f>
        <v>1</v>
      </c>
      <c r="H59" s="60">
        <f>Patrocinadores!C52</f>
        <v>3</v>
      </c>
      <c r="I59" s="60">
        <f>'Fluxo Previdencial'!C52</f>
        <v>2</v>
      </c>
      <c r="J59" s="64">
        <f t="shared" si="5"/>
        <v>2.2000000000000002</v>
      </c>
      <c r="K59" s="59">
        <f t="shared" si="6"/>
        <v>4.2</v>
      </c>
      <c r="L59" s="65" t="str">
        <f t="shared" si="7"/>
        <v>S3</v>
      </c>
      <c r="M59"/>
      <c r="N59"/>
    </row>
    <row r="60" spans="1:14">
      <c r="A60" s="60" t="s">
        <v>80</v>
      </c>
      <c r="B60" s="60" t="str">
        <f>Patrocinadores!F53</f>
        <v>Privada</v>
      </c>
      <c r="C60" s="60"/>
      <c r="D60" s="64" t="str">
        <f>'Eixo - Porte'!D53</f>
        <v>1</v>
      </c>
      <c r="E60" s="60">
        <f>'Pluralidade de PB'!J53</f>
        <v>1</v>
      </c>
      <c r="F60" s="60">
        <f>População!C53</f>
        <v>3</v>
      </c>
      <c r="G60" s="60">
        <f>Exigível!E53</f>
        <v>1</v>
      </c>
      <c r="H60" s="60">
        <f>Patrocinadores!C53</f>
        <v>2</v>
      </c>
      <c r="I60" s="60">
        <f>'Fluxo Previdencial'!C53</f>
        <v>1</v>
      </c>
      <c r="J60" s="64">
        <f t="shared" si="5"/>
        <v>1.8</v>
      </c>
      <c r="K60" s="59">
        <f t="shared" si="6"/>
        <v>2.8</v>
      </c>
      <c r="L60" s="65" t="str">
        <f t="shared" si="7"/>
        <v>S4</v>
      </c>
      <c r="M60"/>
      <c r="N60"/>
    </row>
    <row r="61" spans="1:14">
      <c r="A61" s="60" t="s">
        <v>81</v>
      </c>
      <c r="B61" s="60" t="str">
        <f>Patrocinadores!F54</f>
        <v>Pública Municipal</v>
      </c>
      <c r="C61" s="60"/>
      <c r="D61" s="64" t="str">
        <f>'Eixo - Porte'!D54</f>
        <v>1</v>
      </c>
      <c r="E61" s="60">
        <f>'Pluralidade de PB'!J54</f>
        <v>1</v>
      </c>
      <c r="F61" s="60">
        <f>População!C54</f>
        <v>1</v>
      </c>
      <c r="G61" s="60">
        <f>Exigível!E54</f>
        <v>1</v>
      </c>
      <c r="H61" s="60">
        <f>Patrocinadores!C54</f>
        <v>1</v>
      </c>
      <c r="I61" s="60">
        <f>'Fluxo Previdencial'!C54</f>
        <v>1</v>
      </c>
      <c r="J61" s="64">
        <f t="shared" si="5"/>
        <v>1</v>
      </c>
      <c r="K61" s="59">
        <f t="shared" si="6"/>
        <v>2</v>
      </c>
      <c r="L61" s="65" t="str">
        <f t="shared" si="7"/>
        <v>S4</v>
      </c>
      <c r="M61"/>
      <c r="N61"/>
    </row>
    <row r="62" spans="1:14">
      <c r="A62" s="60" t="s">
        <v>82</v>
      </c>
      <c r="B62" s="60" t="str">
        <f>Patrocinadores!F55</f>
        <v>Pública Municipal</v>
      </c>
      <c r="C62" s="60"/>
      <c r="D62" s="64" t="str">
        <f>'Eixo - Porte'!D55</f>
        <v>1</v>
      </c>
      <c r="E62" s="60">
        <f>'Pluralidade de PB'!J55</f>
        <v>1</v>
      </c>
      <c r="F62" s="60">
        <f>População!C55</f>
        <v>2</v>
      </c>
      <c r="G62" s="60">
        <f>Exigível!E55</f>
        <v>3</v>
      </c>
      <c r="H62" s="60">
        <f>Patrocinadores!C55</f>
        <v>1</v>
      </c>
      <c r="I62" s="60">
        <f>'Fluxo Previdencial'!C55</f>
        <v>1</v>
      </c>
      <c r="J62" s="64">
        <f t="shared" si="5"/>
        <v>1.7</v>
      </c>
      <c r="K62" s="59">
        <f t="shared" si="6"/>
        <v>2.7</v>
      </c>
      <c r="L62" s="65" t="str">
        <f t="shared" si="7"/>
        <v>S4</v>
      </c>
      <c r="M62"/>
      <c r="N62"/>
    </row>
    <row r="63" spans="1:14">
      <c r="A63" s="60" t="s">
        <v>83</v>
      </c>
      <c r="B63" s="60" t="str">
        <f>Patrocinadores!F56</f>
        <v>Pública Estadual</v>
      </c>
      <c r="C63" s="60"/>
      <c r="D63" s="64" t="str">
        <f>'Eixo - Porte'!D56</f>
        <v>2</v>
      </c>
      <c r="E63" s="60">
        <f>'Pluralidade de PB'!J56</f>
        <v>3</v>
      </c>
      <c r="F63" s="60">
        <f>População!C56</f>
        <v>1</v>
      </c>
      <c r="G63" s="60">
        <f>Exigível!E56</f>
        <v>4</v>
      </c>
      <c r="H63" s="60">
        <f>Patrocinadores!C56</f>
        <v>2</v>
      </c>
      <c r="I63" s="60">
        <f>'Fluxo Previdencial'!C56</f>
        <v>3</v>
      </c>
      <c r="J63" s="64">
        <f t="shared" si="5"/>
        <v>2.4</v>
      </c>
      <c r="K63" s="59">
        <f t="shared" si="6"/>
        <v>4.4000000000000004</v>
      </c>
      <c r="L63" s="65" t="str">
        <f t="shared" si="7"/>
        <v>S3</v>
      </c>
      <c r="M63"/>
      <c r="N63"/>
    </row>
    <row r="64" spans="1:14">
      <c r="A64" s="60" t="s">
        <v>84</v>
      </c>
      <c r="B64" s="60" t="str">
        <f>Patrocinadores!F57</f>
        <v>Pública Estadual</v>
      </c>
      <c r="C64" s="60" t="s">
        <v>5148</v>
      </c>
      <c r="D64" s="64" t="str">
        <f>'Eixo - Porte'!D57</f>
        <v>1</v>
      </c>
      <c r="E64" s="60">
        <f>'Pluralidade de PB'!J57</f>
        <v>1</v>
      </c>
      <c r="F64" s="60">
        <f>População!C57</f>
        <v>1</v>
      </c>
      <c r="G64" s="60">
        <f>Exigível!E57</f>
        <v>1</v>
      </c>
      <c r="H64" s="60">
        <f>Patrocinadores!C57</f>
        <v>2</v>
      </c>
      <c r="I64" s="60">
        <f>'Fluxo Previdencial'!C57</f>
        <v>1</v>
      </c>
      <c r="J64" s="64">
        <f t="shared" si="5"/>
        <v>1.2</v>
      </c>
      <c r="K64" s="59">
        <f t="shared" si="6"/>
        <v>2.2000000000000002</v>
      </c>
      <c r="L64" s="65" t="str">
        <f t="shared" si="7"/>
        <v>S4</v>
      </c>
      <c r="M64"/>
      <c r="N64"/>
    </row>
    <row r="65" spans="1:14">
      <c r="A65" s="60" t="s">
        <v>85</v>
      </c>
      <c r="B65" s="60" t="str">
        <f>Patrocinadores!F58</f>
        <v>Pública Estadual</v>
      </c>
      <c r="C65" s="60"/>
      <c r="D65" s="64" t="str">
        <f>'Eixo - Porte'!D58</f>
        <v>3</v>
      </c>
      <c r="E65" s="60">
        <f>'Pluralidade de PB'!J58</f>
        <v>2</v>
      </c>
      <c r="F65" s="60">
        <f>População!C58</f>
        <v>4</v>
      </c>
      <c r="G65" s="60">
        <f>Exigível!E58</f>
        <v>4</v>
      </c>
      <c r="H65" s="60">
        <f>Patrocinadores!C58</f>
        <v>2</v>
      </c>
      <c r="I65" s="60">
        <f>'Fluxo Previdencial'!C58</f>
        <v>4</v>
      </c>
      <c r="J65" s="64">
        <f t="shared" si="5"/>
        <v>3.4</v>
      </c>
      <c r="K65" s="59">
        <f t="shared" si="6"/>
        <v>6.4</v>
      </c>
      <c r="L65" s="65" t="str">
        <f t="shared" si="7"/>
        <v>S2</v>
      </c>
      <c r="M65"/>
      <c r="N65"/>
    </row>
    <row r="66" spans="1:14">
      <c r="A66" s="60" t="s">
        <v>86</v>
      </c>
      <c r="B66" s="60" t="str">
        <f>Patrocinadores!F59</f>
        <v>Privada</v>
      </c>
      <c r="C66" s="60"/>
      <c r="D66" s="64" t="str">
        <f>'Eixo - Porte'!D59</f>
        <v>2</v>
      </c>
      <c r="E66" s="60">
        <f>'Pluralidade de PB'!J59</f>
        <v>2</v>
      </c>
      <c r="F66" s="60">
        <f>População!C59</f>
        <v>1</v>
      </c>
      <c r="G66" s="60">
        <f>Exigível!E59</f>
        <v>2</v>
      </c>
      <c r="H66" s="60">
        <f>Patrocinadores!C59</f>
        <v>4</v>
      </c>
      <c r="I66" s="60">
        <f>'Fluxo Previdencial'!C59</f>
        <v>2</v>
      </c>
      <c r="J66" s="64">
        <f t="shared" si="5"/>
        <v>2.1</v>
      </c>
      <c r="K66" s="59">
        <f t="shared" si="6"/>
        <v>4.0999999999999996</v>
      </c>
      <c r="L66" s="65" t="str">
        <f t="shared" si="7"/>
        <v>S3</v>
      </c>
      <c r="M66"/>
      <c r="N66"/>
    </row>
    <row r="67" spans="1:14">
      <c r="A67" s="60" t="s">
        <v>87</v>
      </c>
      <c r="B67" s="60" t="str">
        <f>Patrocinadores!F60</f>
        <v>Privada</v>
      </c>
      <c r="C67" s="60"/>
      <c r="D67" s="64" t="str">
        <f>'Eixo - Porte'!D60</f>
        <v>1</v>
      </c>
      <c r="E67" s="60">
        <f>'Pluralidade de PB'!J60</f>
        <v>2</v>
      </c>
      <c r="F67" s="60">
        <f>População!C60</f>
        <v>1</v>
      </c>
      <c r="G67" s="60">
        <f>Exigível!E60</f>
        <v>1</v>
      </c>
      <c r="H67" s="60">
        <f>Patrocinadores!C60</f>
        <v>1</v>
      </c>
      <c r="I67" s="60">
        <f>'Fluxo Previdencial'!C60</f>
        <v>1</v>
      </c>
      <c r="J67" s="64">
        <f t="shared" si="5"/>
        <v>1.1000000000000001</v>
      </c>
      <c r="K67" s="59">
        <f t="shared" si="6"/>
        <v>2.1</v>
      </c>
      <c r="L67" s="65" t="str">
        <f t="shared" si="7"/>
        <v>S4</v>
      </c>
      <c r="M67"/>
      <c r="N67"/>
    </row>
    <row r="68" spans="1:14">
      <c r="A68" s="60" t="s">
        <v>88</v>
      </c>
      <c r="B68" s="60" t="str">
        <f>Patrocinadores!F61</f>
        <v>Privada</v>
      </c>
      <c r="C68" s="60"/>
      <c r="D68" s="64" t="str">
        <f>'Eixo - Porte'!D61</f>
        <v>2</v>
      </c>
      <c r="E68" s="60">
        <f>'Pluralidade de PB'!J61</f>
        <v>2</v>
      </c>
      <c r="F68" s="60">
        <f>População!C61</f>
        <v>2</v>
      </c>
      <c r="G68" s="60">
        <f>Exigível!E61</f>
        <v>3</v>
      </c>
      <c r="H68" s="60">
        <f>Patrocinadores!C61</f>
        <v>2</v>
      </c>
      <c r="I68" s="60">
        <f>'Fluxo Previdencial'!C61</f>
        <v>2</v>
      </c>
      <c r="J68" s="64">
        <f t="shared" si="5"/>
        <v>2.2000000000000002</v>
      </c>
      <c r="K68" s="59">
        <f t="shared" si="6"/>
        <v>4.2</v>
      </c>
      <c r="L68" s="65" t="str">
        <f t="shared" si="7"/>
        <v>S3</v>
      </c>
      <c r="M68"/>
      <c r="N68"/>
    </row>
    <row r="69" spans="1:14">
      <c r="A69" s="60" t="s">
        <v>89</v>
      </c>
      <c r="B69" s="60" t="str">
        <f>Patrocinadores!F62</f>
        <v>Pública Federal</v>
      </c>
      <c r="C69" s="60"/>
      <c r="D69" s="64" t="str">
        <f>'Eixo - Porte'!D62</f>
        <v>3</v>
      </c>
      <c r="E69" s="60">
        <f>'Pluralidade de PB'!J62</f>
        <v>3</v>
      </c>
      <c r="F69" s="60">
        <f>População!C62</f>
        <v>3</v>
      </c>
      <c r="G69" s="60">
        <f>Exigível!E62</f>
        <v>4</v>
      </c>
      <c r="H69" s="60">
        <f>Patrocinadores!C62</f>
        <v>3</v>
      </c>
      <c r="I69" s="60">
        <f>'Fluxo Previdencial'!C62</f>
        <v>4</v>
      </c>
      <c r="J69" s="64">
        <f t="shared" si="5"/>
        <v>3.4</v>
      </c>
      <c r="K69" s="59">
        <f t="shared" si="6"/>
        <v>6.4</v>
      </c>
      <c r="L69" s="65" t="str">
        <f t="shared" si="7"/>
        <v>S2</v>
      </c>
      <c r="M69"/>
      <c r="N69"/>
    </row>
    <row r="70" spans="1:14">
      <c r="A70" s="60" t="s">
        <v>90</v>
      </c>
      <c r="B70" s="60" t="str">
        <f>Patrocinadores!F63</f>
        <v>Privada</v>
      </c>
      <c r="C70" s="60"/>
      <c r="D70" s="64" t="str">
        <f>'Eixo - Porte'!D63</f>
        <v>3</v>
      </c>
      <c r="E70" s="60">
        <f>'Pluralidade de PB'!J63</f>
        <v>2</v>
      </c>
      <c r="F70" s="60">
        <f>População!C63</f>
        <v>2</v>
      </c>
      <c r="G70" s="60">
        <f>Exigível!E63</f>
        <v>4</v>
      </c>
      <c r="H70" s="60">
        <f>Patrocinadores!C63</f>
        <v>2</v>
      </c>
      <c r="I70" s="60">
        <f>'Fluxo Previdencial'!C63</f>
        <v>4</v>
      </c>
      <c r="J70" s="64">
        <f t="shared" si="5"/>
        <v>2.8</v>
      </c>
      <c r="K70" s="59">
        <f t="shared" si="6"/>
        <v>5.8</v>
      </c>
      <c r="L70" s="65" t="str">
        <f t="shared" si="7"/>
        <v>S3</v>
      </c>
      <c r="M70"/>
      <c r="N70"/>
    </row>
    <row r="71" spans="1:14">
      <c r="A71" s="60" t="s">
        <v>91</v>
      </c>
      <c r="B71" s="60" t="str">
        <f>Patrocinadores!F64</f>
        <v>Privada</v>
      </c>
      <c r="C71" s="60"/>
      <c r="D71" s="64" t="str">
        <f>'Eixo - Porte'!D64</f>
        <v>3</v>
      </c>
      <c r="E71" s="60">
        <f>'Pluralidade de PB'!J64</f>
        <v>1</v>
      </c>
      <c r="F71" s="60">
        <f>População!C64</f>
        <v>4</v>
      </c>
      <c r="G71" s="60">
        <f>Exigível!E64</f>
        <v>2</v>
      </c>
      <c r="H71" s="60">
        <f>Patrocinadores!C64</f>
        <v>3</v>
      </c>
      <c r="I71" s="60">
        <f>'Fluxo Previdencial'!C64</f>
        <v>3</v>
      </c>
      <c r="J71" s="64">
        <f t="shared" si="5"/>
        <v>2.9</v>
      </c>
      <c r="K71" s="59">
        <f t="shared" si="6"/>
        <v>5.9</v>
      </c>
      <c r="L71" s="65" t="str">
        <f t="shared" si="7"/>
        <v>S3</v>
      </c>
      <c r="M71"/>
      <c r="N71"/>
    </row>
    <row r="72" spans="1:14">
      <c r="A72" s="60" t="s">
        <v>92</v>
      </c>
      <c r="B72" s="60" t="str">
        <f>Patrocinadores!F65</f>
        <v>Privada</v>
      </c>
      <c r="C72" s="60"/>
      <c r="D72" s="64" t="str">
        <f>'Eixo - Porte'!D65</f>
        <v>2</v>
      </c>
      <c r="E72" s="60">
        <f>'Pluralidade de PB'!J65</f>
        <v>4</v>
      </c>
      <c r="F72" s="60">
        <f>População!C65</f>
        <v>4</v>
      </c>
      <c r="G72" s="60">
        <f>Exigível!E65</f>
        <v>3</v>
      </c>
      <c r="H72" s="60">
        <f>Patrocinadores!C65</f>
        <v>4</v>
      </c>
      <c r="I72" s="60">
        <f>'Fluxo Previdencial'!C65</f>
        <v>3</v>
      </c>
      <c r="J72" s="64">
        <f t="shared" si="5"/>
        <v>3.6</v>
      </c>
      <c r="K72" s="59">
        <f t="shared" si="6"/>
        <v>5.6</v>
      </c>
      <c r="L72" s="65" t="str">
        <f t="shared" si="7"/>
        <v>S3</v>
      </c>
      <c r="M72"/>
      <c r="N72"/>
    </row>
    <row r="73" spans="1:14">
      <c r="A73" s="60" t="s">
        <v>93</v>
      </c>
      <c r="B73" s="60" t="str">
        <f>Patrocinadores!F66</f>
        <v>Privada</v>
      </c>
      <c r="C73" s="60"/>
      <c r="D73" s="64" t="str">
        <f>'Eixo - Porte'!D66</f>
        <v>3</v>
      </c>
      <c r="E73" s="60">
        <f>'Pluralidade de PB'!J66</f>
        <v>3</v>
      </c>
      <c r="F73" s="60">
        <f>População!C66</f>
        <v>3</v>
      </c>
      <c r="G73" s="60">
        <f>Exigível!E66</f>
        <v>3</v>
      </c>
      <c r="H73" s="60">
        <f>Patrocinadores!C66</f>
        <v>4</v>
      </c>
      <c r="I73" s="60">
        <f>'Fluxo Previdencial'!C66</f>
        <v>3</v>
      </c>
      <c r="J73" s="64">
        <f t="shared" ref="J73:J136" si="8">(E73*$Q$2+F73*$Q$3+G73*$Q$4+H73*$Q$5+I73*$Q$6)/($Q$2+$Q$3+$Q$4+$Q$5+$Q$6)</f>
        <v>3.2</v>
      </c>
      <c r="K73" s="59">
        <f t="shared" ref="K73:K136" si="9">D73+J73</f>
        <v>6.2</v>
      </c>
      <c r="L73" s="65" t="str">
        <f t="shared" ref="L73:L136" si="10">IF(K73&gt;7,"S1",IF(K73&gt;=6,"S2",IF(K73&gt;=4,"S3","S4")))</f>
        <v>S2</v>
      </c>
      <c r="M73"/>
      <c r="N73"/>
    </row>
    <row r="74" spans="1:14">
      <c r="A74" s="60" t="s">
        <v>94</v>
      </c>
      <c r="B74" s="60" t="str">
        <f>Patrocinadores!F67</f>
        <v>Privada</v>
      </c>
      <c r="C74" s="60"/>
      <c r="D74" s="64" t="str">
        <f>'Eixo - Porte'!D67</f>
        <v>2</v>
      </c>
      <c r="E74" s="60">
        <f>'Pluralidade de PB'!J67</f>
        <v>3</v>
      </c>
      <c r="F74" s="60">
        <f>População!C67</f>
        <v>3</v>
      </c>
      <c r="G74" s="60">
        <f>Exigível!E67</f>
        <v>3</v>
      </c>
      <c r="H74" s="60">
        <f>Patrocinadores!C67</f>
        <v>3</v>
      </c>
      <c r="I74" s="60">
        <f>'Fluxo Previdencial'!C67</f>
        <v>3</v>
      </c>
      <c r="J74" s="64">
        <f t="shared" si="8"/>
        <v>3</v>
      </c>
      <c r="K74" s="59">
        <f t="shared" si="9"/>
        <v>5</v>
      </c>
      <c r="L74" s="65" t="str">
        <f t="shared" si="10"/>
        <v>S3</v>
      </c>
      <c r="M74"/>
      <c r="N74"/>
    </row>
    <row r="75" spans="1:14">
      <c r="A75" s="60" t="s">
        <v>95</v>
      </c>
      <c r="B75" s="60" t="str">
        <f>Patrocinadores!F68</f>
        <v>Pública Estadual</v>
      </c>
      <c r="C75" s="60"/>
      <c r="D75" s="64" t="str">
        <f>'Eixo - Porte'!D68</f>
        <v>2</v>
      </c>
      <c r="E75" s="60">
        <f>'Pluralidade de PB'!J68</f>
        <v>2</v>
      </c>
      <c r="F75" s="60">
        <f>População!C68</f>
        <v>3</v>
      </c>
      <c r="G75" s="60">
        <f>Exigível!E68</f>
        <v>1</v>
      </c>
      <c r="H75" s="60">
        <f>Patrocinadores!C68</f>
        <v>2</v>
      </c>
      <c r="I75" s="60">
        <f>'Fluxo Previdencial'!C68</f>
        <v>3</v>
      </c>
      <c r="J75" s="64">
        <f t="shared" si="8"/>
        <v>2.2999999999999998</v>
      </c>
      <c r="K75" s="59">
        <f t="shared" si="9"/>
        <v>4.3</v>
      </c>
      <c r="L75" s="65" t="str">
        <f t="shared" si="10"/>
        <v>S3</v>
      </c>
      <c r="M75"/>
      <c r="N75"/>
    </row>
    <row r="76" spans="1:14">
      <c r="A76" s="60" t="s">
        <v>96</v>
      </c>
      <c r="B76" s="60" t="str">
        <f>Patrocinadores!F69</f>
        <v>Pública Estadual</v>
      </c>
      <c r="C76" s="60"/>
      <c r="D76" s="64" t="str">
        <f>'Eixo - Porte'!D69</f>
        <v>2</v>
      </c>
      <c r="E76" s="60">
        <f>'Pluralidade de PB'!J69</f>
        <v>2</v>
      </c>
      <c r="F76" s="60">
        <f>População!C69</f>
        <v>2</v>
      </c>
      <c r="G76" s="60">
        <f>Exigível!E69</f>
        <v>4</v>
      </c>
      <c r="H76" s="60">
        <f>Patrocinadores!C69</f>
        <v>2</v>
      </c>
      <c r="I76" s="60">
        <f>'Fluxo Previdencial'!C69</f>
        <v>3</v>
      </c>
      <c r="J76" s="64">
        <f t="shared" si="8"/>
        <v>2.6</v>
      </c>
      <c r="K76" s="59">
        <f t="shared" si="9"/>
        <v>4.5999999999999996</v>
      </c>
      <c r="L76" s="65" t="str">
        <f t="shared" si="10"/>
        <v>S3</v>
      </c>
      <c r="M76"/>
      <c r="N76"/>
    </row>
    <row r="77" spans="1:14">
      <c r="A77" s="60" t="s">
        <v>97</v>
      </c>
      <c r="B77" s="60" t="str">
        <f>Patrocinadores!F70</f>
        <v>Pública Federal</v>
      </c>
      <c r="C77" s="60"/>
      <c r="D77" s="64" t="str">
        <f>'Eixo - Porte'!D70</f>
        <v>3</v>
      </c>
      <c r="E77" s="60">
        <f>'Pluralidade de PB'!J70</f>
        <v>3</v>
      </c>
      <c r="F77" s="60">
        <f>População!C70</f>
        <v>4</v>
      </c>
      <c r="G77" s="60">
        <f>Exigível!E70</f>
        <v>3</v>
      </c>
      <c r="H77" s="60">
        <f>Patrocinadores!C70</f>
        <v>2</v>
      </c>
      <c r="I77" s="60">
        <f>'Fluxo Previdencial'!C70</f>
        <v>4</v>
      </c>
      <c r="J77" s="64">
        <f t="shared" si="8"/>
        <v>3.3</v>
      </c>
      <c r="K77" s="59">
        <f t="shared" si="9"/>
        <v>6.3</v>
      </c>
      <c r="L77" s="65" t="str">
        <f t="shared" si="10"/>
        <v>S2</v>
      </c>
      <c r="M77" t="s">
        <v>2329</v>
      </c>
      <c r="N77"/>
    </row>
    <row r="78" spans="1:14">
      <c r="A78" s="60" t="s">
        <v>98</v>
      </c>
      <c r="B78" s="60" t="str">
        <f>Patrocinadores!F71</f>
        <v>Privada</v>
      </c>
      <c r="C78" s="60"/>
      <c r="D78" s="64" t="str">
        <f>'Eixo - Porte'!D71</f>
        <v>2</v>
      </c>
      <c r="E78" s="60">
        <f>'Pluralidade de PB'!J71</f>
        <v>2</v>
      </c>
      <c r="F78" s="60">
        <f>População!C71</f>
        <v>2</v>
      </c>
      <c r="G78" s="60">
        <f>Exigível!E71</f>
        <v>3</v>
      </c>
      <c r="H78" s="60">
        <f>Patrocinadores!C71</f>
        <v>2</v>
      </c>
      <c r="I78" s="60">
        <f>'Fluxo Previdencial'!C71</f>
        <v>3</v>
      </c>
      <c r="J78" s="64">
        <f t="shared" si="8"/>
        <v>2.4</v>
      </c>
      <c r="K78" s="59">
        <f t="shared" si="9"/>
        <v>4.4000000000000004</v>
      </c>
      <c r="L78" s="65" t="str">
        <f t="shared" si="10"/>
        <v>S3</v>
      </c>
      <c r="M78"/>
      <c r="N78"/>
    </row>
    <row r="79" spans="1:14">
      <c r="A79" s="60" t="s">
        <v>99</v>
      </c>
      <c r="B79" s="60" t="str">
        <f>Patrocinadores!F72</f>
        <v>Privada</v>
      </c>
      <c r="C79" s="60"/>
      <c r="D79" s="64" t="str">
        <f>'Eixo - Porte'!D72</f>
        <v>3</v>
      </c>
      <c r="E79" s="60">
        <f>'Pluralidade de PB'!J72</f>
        <v>3</v>
      </c>
      <c r="F79" s="60">
        <f>População!C72</f>
        <v>4</v>
      </c>
      <c r="G79" s="60">
        <f>Exigível!E72</f>
        <v>4</v>
      </c>
      <c r="H79" s="60">
        <f>Patrocinadores!C72</f>
        <v>4</v>
      </c>
      <c r="I79" s="60">
        <f>'Fluxo Previdencial'!C72</f>
        <v>4</v>
      </c>
      <c r="J79" s="64">
        <f t="shared" si="8"/>
        <v>3.9</v>
      </c>
      <c r="K79" s="59">
        <f t="shared" si="9"/>
        <v>6.9</v>
      </c>
      <c r="L79" s="65" t="str">
        <f t="shared" si="10"/>
        <v>S2</v>
      </c>
      <c r="M79"/>
      <c r="N79"/>
    </row>
    <row r="80" spans="1:14">
      <c r="A80" s="60" t="s">
        <v>100</v>
      </c>
      <c r="B80" s="60" t="str">
        <f>Patrocinadores!F73</f>
        <v>Pública Municipal</v>
      </c>
      <c r="C80" s="60"/>
      <c r="D80" s="64" t="str">
        <f>'Eixo - Porte'!D73</f>
        <v>1</v>
      </c>
      <c r="E80" s="60">
        <f>'Pluralidade de PB'!J73</f>
        <v>1</v>
      </c>
      <c r="F80" s="60">
        <f>População!C73</f>
        <v>1</v>
      </c>
      <c r="G80" s="60">
        <f>Exigível!E73</f>
        <v>3</v>
      </c>
      <c r="H80" s="60">
        <f>Patrocinadores!C73</f>
        <v>2</v>
      </c>
      <c r="I80" s="60">
        <f>'Fluxo Previdencial'!C73</f>
        <v>2</v>
      </c>
      <c r="J80" s="64">
        <f t="shared" si="8"/>
        <v>1.8</v>
      </c>
      <c r="K80" s="59">
        <f t="shared" si="9"/>
        <v>2.8</v>
      </c>
      <c r="L80" s="65" t="str">
        <f t="shared" si="10"/>
        <v>S4</v>
      </c>
      <c r="M80"/>
      <c r="N80"/>
    </row>
    <row r="81" spans="1:14">
      <c r="A81" s="60" t="s">
        <v>101</v>
      </c>
      <c r="B81" s="60" t="str">
        <f>Patrocinadores!F74</f>
        <v>Pública Estadual</v>
      </c>
      <c r="C81" s="60"/>
      <c r="D81" s="64" t="str">
        <f>'Eixo - Porte'!D74</f>
        <v>1</v>
      </c>
      <c r="E81" s="60">
        <f>'Pluralidade de PB'!J74</f>
        <v>1</v>
      </c>
      <c r="F81" s="60">
        <f>População!C74</f>
        <v>1</v>
      </c>
      <c r="G81" s="60">
        <f>Exigível!E74</f>
        <v>2</v>
      </c>
      <c r="H81" s="60">
        <f>Patrocinadores!C74</f>
        <v>2</v>
      </c>
      <c r="I81" s="60">
        <f>'Fluxo Previdencial'!C74</f>
        <v>1</v>
      </c>
      <c r="J81" s="64">
        <f t="shared" si="8"/>
        <v>1.4</v>
      </c>
      <c r="K81" s="59">
        <f t="shared" si="9"/>
        <v>2.4</v>
      </c>
      <c r="L81" s="65" t="str">
        <f t="shared" si="10"/>
        <v>S4</v>
      </c>
      <c r="M81"/>
      <c r="N81"/>
    </row>
    <row r="82" spans="1:14">
      <c r="A82" s="60" t="s">
        <v>102</v>
      </c>
      <c r="B82" s="60" t="str">
        <f>Patrocinadores!F75</f>
        <v>Privada</v>
      </c>
      <c r="C82" s="60"/>
      <c r="D82" s="64" t="str">
        <f>'Eixo - Porte'!D75</f>
        <v>2</v>
      </c>
      <c r="E82" s="60">
        <f>'Pluralidade de PB'!J75</f>
        <v>3</v>
      </c>
      <c r="F82" s="60">
        <f>População!C75</f>
        <v>2</v>
      </c>
      <c r="G82" s="60">
        <f>Exigível!E75</f>
        <v>2</v>
      </c>
      <c r="H82" s="60">
        <f>Patrocinadores!C75</f>
        <v>2</v>
      </c>
      <c r="I82" s="60">
        <f>'Fluxo Previdencial'!C75</f>
        <v>2</v>
      </c>
      <c r="J82" s="64">
        <f t="shared" si="8"/>
        <v>2.1</v>
      </c>
      <c r="K82" s="59">
        <f t="shared" si="9"/>
        <v>4.0999999999999996</v>
      </c>
      <c r="L82" s="65" t="str">
        <f t="shared" si="10"/>
        <v>S3</v>
      </c>
      <c r="M82"/>
      <c r="N82"/>
    </row>
    <row r="83" spans="1:14">
      <c r="A83" s="60" t="s">
        <v>103</v>
      </c>
      <c r="B83" s="60" t="str">
        <f>Patrocinadores!F76</f>
        <v>Pública Federal</v>
      </c>
      <c r="C83" s="60"/>
      <c r="D83" s="64" t="str">
        <f>'Eixo - Porte'!D76</f>
        <v>4</v>
      </c>
      <c r="E83" s="60">
        <f>'Pluralidade de PB'!J76</f>
        <v>2</v>
      </c>
      <c r="F83" s="60">
        <f>População!C76</f>
        <v>3</v>
      </c>
      <c r="G83" s="60">
        <f>Exigível!E76</f>
        <v>3</v>
      </c>
      <c r="H83" s="60">
        <f>Patrocinadores!C76</f>
        <v>2</v>
      </c>
      <c r="I83" s="60">
        <f>'Fluxo Previdencial'!C76</f>
        <v>4</v>
      </c>
      <c r="J83" s="64">
        <f t="shared" si="8"/>
        <v>2.9</v>
      </c>
      <c r="K83" s="59">
        <f t="shared" si="9"/>
        <v>6.9</v>
      </c>
      <c r="L83" s="65" t="str">
        <f t="shared" si="10"/>
        <v>S2</v>
      </c>
      <c r="M83" t="s">
        <v>2329</v>
      </c>
      <c r="N83"/>
    </row>
    <row r="84" spans="1:14">
      <c r="A84" s="60" t="s">
        <v>104</v>
      </c>
      <c r="B84" s="60" t="str">
        <f>Patrocinadores!F77</f>
        <v>Privada</v>
      </c>
      <c r="C84" s="60"/>
      <c r="D84" s="64" t="str">
        <f>'Eixo - Porte'!D77</f>
        <v>1</v>
      </c>
      <c r="E84" s="60">
        <f>'Pluralidade de PB'!J77</f>
        <v>1</v>
      </c>
      <c r="F84" s="60">
        <f>População!C77</f>
        <v>1</v>
      </c>
      <c r="G84" s="60">
        <f>Exigível!E77</f>
        <v>1</v>
      </c>
      <c r="H84" s="60">
        <f>Patrocinadores!C77</f>
        <v>3</v>
      </c>
      <c r="I84" s="60">
        <f>'Fluxo Previdencial'!C77</f>
        <v>1</v>
      </c>
      <c r="J84" s="64">
        <f t="shared" si="8"/>
        <v>1.4</v>
      </c>
      <c r="K84" s="59">
        <f t="shared" si="9"/>
        <v>2.4</v>
      </c>
      <c r="L84" s="65" t="str">
        <f t="shared" si="10"/>
        <v>S4</v>
      </c>
      <c r="M84"/>
      <c r="N84"/>
    </row>
    <row r="85" spans="1:14">
      <c r="A85" s="60" t="s">
        <v>105</v>
      </c>
      <c r="B85" s="60" t="str">
        <f>Patrocinadores!F78</f>
        <v>Privada</v>
      </c>
      <c r="C85" s="60"/>
      <c r="D85" s="64" t="str">
        <f>'Eixo - Porte'!D78</f>
        <v>2</v>
      </c>
      <c r="E85" s="60">
        <f>'Pluralidade de PB'!J78</f>
        <v>2</v>
      </c>
      <c r="F85" s="60">
        <f>População!C78</f>
        <v>3</v>
      </c>
      <c r="G85" s="60">
        <f>Exigível!E78</f>
        <v>2</v>
      </c>
      <c r="H85" s="60">
        <f>Patrocinadores!C78</f>
        <v>2</v>
      </c>
      <c r="I85" s="60">
        <f>'Fluxo Previdencial'!C78</f>
        <v>3</v>
      </c>
      <c r="J85" s="64">
        <f t="shared" si="8"/>
        <v>2.5</v>
      </c>
      <c r="K85" s="59">
        <f t="shared" si="9"/>
        <v>4.5</v>
      </c>
      <c r="L85" s="65" t="str">
        <f t="shared" si="10"/>
        <v>S3</v>
      </c>
      <c r="M85"/>
      <c r="N85"/>
    </row>
    <row r="86" spans="1:14">
      <c r="A86" s="60" t="s">
        <v>106</v>
      </c>
      <c r="B86" s="60" t="str">
        <f>Patrocinadores!F79</f>
        <v>Privada</v>
      </c>
      <c r="C86" s="60"/>
      <c r="D86" s="64" t="str">
        <f>'Eixo - Porte'!D79</f>
        <v>3</v>
      </c>
      <c r="E86" s="60">
        <f>'Pluralidade de PB'!J79</f>
        <v>3</v>
      </c>
      <c r="F86" s="60">
        <f>População!C79</f>
        <v>4</v>
      </c>
      <c r="G86" s="60">
        <f>Exigível!E79</f>
        <v>4</v>
      </c>
      <c r="H86" s="60">
        <f>Patrocinadores!C79</f>
        <v>3</v>
      </c>
      <c r="I86" s="60">
        <f>'Fluxo Previdencial'!C79</f>
        <v>4</v>
      </c>
      <c r="J86" s="64">
        <f t="shared" si="8"/>
        <v>3.7</v>
      </c>
      <c r="K86" s="59">
        <f t="shared" si="9"/>
        <v>6.7</v>
      </c>
      <c r="L86" s="65" t="str">
        <f t="shared" si="10"/>
        <v>S2</v>
      </c>
      <c r="M86" t="s">
        <v>2329</v>
      </c>
      <c r="N86"/>
    </row>
    <row r="87" spans="1:14">
      <c r="A87" s="60" t="s">
        <v>107</v>
      </c>
      <c r="B87" s="60" t="str">
        <f>Patrocinadores!F80</f>
        <v>Privada</v>
      </c>
      <c r="C87" s="60"/>
      <c r="D87" s="64" t="str">
        <f>'Eixo - Porte'!D80</f>
        <v>2</v>
      </c>
      <c r="E87" s="60">
        <f>'Pluralidade de PB'!J80</f>
        <v>1</v>
      </c>
      <c r="F87" s="60">
        <f>População!C80</f>
        <v>2</v>
      </c>
      <c r="G87" s="60">
        <f>Exigível!E80</f>
        <v>1</v>
      </c>
      <c r="H87" s="60">
        <f>Patrocinadores!C80</f>
        <v>1</v>
      </c>
      <c r="I87" s="60">
        <f>'Fluxo Previdencial'!C80</f>
        <v>2</v>
      </c>
      <c r="J87" s="64">
        <f t="shared" si="8"/>
        <v>1.5</v>
      </c>
      <c r="K87" s="59">
        <f t="shared" si="9"/>
        <v>3.5</v>
      </c>
      <c r="L87" s="65" t="str">
        <f t="shared" si="10"/>
        <v>S4</v>
      </c>
      <c r="M87"/>
      <c r="N87"/>
    </row>
    <row r="88" spans="1:14">
      <c r="A88" s="60" t="s">
        <v>108</v>
      </c>
      <c r="B88" s="60" t="str">
        <f>Patrocinadores!F81</f>
        <v>Privada</v>
      </c>
      <c r="C88" s="60"/>
      <c r="D88" s="64" t="str">
        <f>'Eixo - Porte'!D81</f>
        <v>3</v>
      </c>
      <c r="E88" s="60">
        <f>'Pluralidade de PB'!J81</f>
        <v>2</v>
      </c>
      <c r="F88" s="60">
        <f>População!C81</f>
        <v>2</v>
      </c>
      <c r="G88" s="60">
        <f>Exigível!E81</f>
        <v>4</v>
      </c>
      <c r="H88" s="60">
        <f>Patrocinadores!C81</f>
        <v>2</v>
      </c>
      <c r="I88" s="60">
        <f>'Fluxo Previdencial'!C81</f>
        <v>4</v>
      </c>
      <c r="J88" s="64">
        <f t="shared" si="8"/>
        <v>2.8</v>
      </c>
      <c r="K88" s="59">
        <f t="shared" si="9"/>
        <v>5.8</v>
      </c>
      <c r="L88" s="65" t="str">
        <f t="shared" si="10"/>
        <v>S3</v>
      </c>
      <c r="M88"/>
      <c r="N88"/>
    </row>
    <row r="89" spans="1:14">
      <c r="A89" s="60" t="s">
        <v>109</v>
      </c>
      <c r="B89" s="60" t="str">
        <f>Patrocinadores!F82</f>
        <v>Pública Federal</v>
      </c>
      <c r="C89" s="60"/>
      <c r="D89" s="64" t="str">
        <f>'Eixo - Porte'!D82</f>
        <v>2</v>
      </c>
      <c r="E89" s="60">
        <f>'Pluralidade de PB'!J82</f>
        <v>2</v>
      </c>
      <c r="F89" s="60">
        <f>População!C82</f>
        <v>4</v>
      </c>
      <c r="G89" s="60">
        <f>Exigível!E82</f>
        <v>3</v>
      </c>
      <c r="H89" s="60">
        <f>Patrocinadores!C82</f>
        <v>4</v>
      </c>
      <c r="I89" s="60">
        <f>'Fluxo Previdencial'!C82</f>
        <v>3</v>
      </c>
      <c r="J89" s="64">
        <f t="shared" si="8"/>
        <v>3.4</v>
      </c>
      <c r="K89" s="59">
        <f t="shared" si="9"/>
        <v>5.4</v>
      </c>
      <c r="L89" s="65" t="str">
        <f t="shared" si="10"/>
        <v>S3</v>
      </c>
      <c r="M89"/>
      <c r="N89"/>
    </row>
    <row r="90" spans="1:14">
      <c r="A90" s="60" t="s">
        <v>110</v>
      </c>
      <c r="B90" s="60" t="str">
        <f>Patrocinadores!F83</f>
        <v>Pública Estadual</v>
      </c>
      <c r="C90" s="60"/>
      <c r="D90" s="64" t="str">
        <f>'Eixo - Porte'!D83</f>
        <v>4</v>
      </c>
      <c r="E90" s="60">
        <f>'Pluralidade de PB'!J83</f>
        <v>3</v>
      </c>
      <c r="F90" s="60">
        <f>População!C83</f>
        <v>4</v>
      </c>
      <c r="G90" s="60">
        <f>Exigível!E83</f>
        <v>3</v>
      </c>
      <c r="H90" s="60">
        <f>Patrocinadores!C83</f>
        <v>4</v>
      </c>
      <c r="I90" s="60">
        <f>'Fluxo Previdencial'!C83</f>
        <v>4</v>
      </c>
      <c r="J90" s="64">
        <f t="shared" si="8"/>
        <v>3.7</v>
      </c>
      <c r="K90" s="59">
        <f t="shared" si="9"/>
        <v>7.7</v>
      </c>
      <c r="L90" s="65" t="str">
        <f t="shared" si="10"/>
        <v>S1</v>
      </c>
      <c r="M90" t="s">
        <v>2329</v>
      </c>
      <c r="N90"/>
    </row>
    <row r="91" spans="1:14">
      <c r="A91" s="60" t="s">
        <v>112</v>
      </c>
      <c r="B91" s="60" t="str">
        <f>Patrocinadores!F84</f>
        <v>Privada</v>
      </c>
      <c r="C91" s="60"/>
      <c r="D91" s="64" t="str">
        <f>'Eixo - Porte'!D84</f>
        <v>1</v>
      </c>
      <c r="E91" s="60">
        <f>'Pluralidade de PB'!J84</f>
        <v>2</v>
      </c>
      <c r="F91" s="60">
        <f>População!C84</f>
        <v>1</v>
      </c>
      <c r="G91" s="60">
        <f>Exigível!E84</f>
        <v>1</v>
      </c>
      <c r="H91" s="60">
        <f>Patrocinadores!C84</f>
        <v>3</v>
      </c>
      <c r="I91" s="60">
        <f>'Fluxo Previdencial'!C84</f>
        <v>1</v>
      </c>
      <c r="J91" s="64">
        <f t="shared" si="8"/>
        <v>1.5</v>
      </c>
      <c r="K91" s="59">
        <f t="shared" si="9"/>
        <v>2.5</v>
      </c>
      <c r="L91" s="65" t="str">
        <f t="shared" si="10"/>
        <v>S4</v>
      </c>
      <c r="M91"/>
      <c r="N91"/>
    </row>
    <row r="92" spans="1:14">
      <c r="A92" s="60" t="s">
        <v>113</v>
      </c>
      <c r="B92" s="60" t="str">
        <f>Patrocinadores!F85</f>
        <v>Pública Estadual</v>
      </c>
      <c r="C92" s="60" t="s">
        <v>5148</v>
      </c>
      <c r="D92" s="64" t="str">
        <f>'Eixo - Porte'!D85</f>
        <v>1</v>
      </c>
      <c r="E92" s="60">
        <f>'Pluralidade de PB'!J85</f>
        <v>3</v>
      </c>
      <c r="F92" s="60">
        <f>População!C85</f>
        <v>1</v>
      </c>
      <c r="G92" s="60">
        <f>Exigível!E85</f>
        <v>1</v>
      </c>
      <c r="H92" s="60">
        <f>Patrocinadores!C85</f>
        <v>2</v>
      </c>
      <c r="I92" s="60">
        <f>'Fluxo Previdencial'!C85</f>
        <v>1</v>
      </c>
      <c r="J92" s="64">
        <f t="shared" si="8"/>
        <v>1.4</v>
      </c>
      <c r="K92" s="59">
        <f t="shared" si="9"/>
        <v>2.4</v>
      </c>
      <c r="L92" s="65" t="str">
        <f t="shared" si="10"/>
        <v>S4</v>
      </c>
      <c r="M92"/>
      <c r="N92"/>
    </row>
    <row r="93" spans="1:14">
      <c r="A93" s="60" t="s">
        <v>114</v>
      </c>
      <c r="B93" s="60" t="str">
        <f>Patrocinadores!F86</f>
        <v>Privada</v>
      </c>
      <c r="C93" s="60"/>
      <c r="D93" s="64" t="str">
        <f>'Eixo - Porte'!D86</f>
        <v>3</v>
      </c>
      <c r="E93" s="60">
        <f>'Pluralidade de PB'!J86</f>
        <v>2</v>
      </c>
      <c r="F93" s="60">
        <f>População!C86</f>
        <v>2</v>
      </c>
      <c r="G93" s="60">
        <f>Exigível!E86</f>
        <v>4</v>
      </c>
      <c r="H93" s="60">
        <f>Patrocinadores!C86</f>
        <v>3</v>
      </c>
      <c r="I93" s="60">
        <f>'Fluxo Previdencial'!C86</f>
        <v>4</v>
      </c>
      <c r="J93" s="64">
        <f t="shared" si="8"/>
        <v>3</v>
      </c>
      <c r="K93" s="59">
        <f t="shared" si="9"/>
        <v>6</v>
      </c>
      <c r="L93" s="65" t="str">
        <f t="shared" si="10"/>
        <v>S2</v>
      </c>
      <c r="M93"/>
      <c r="N93"/>
    </row>
    <row r="94" spans="1:14">
      <c r="A94" s="60" t="s">
        <v>115</v>
      </c>
      <c r="B94" s="60" t="str">
        <f>Patrocinadores!F87</f>
        <v>Pública Estadual</v>
      </c>
      <c r="C94" s="60"/>
      <c r="D94" s="64" t="str">
        <f>'Eixo - Porte'!D87</f>
        <v>1</v>
      </c>
      <c r="E94" s="60">
        <f>'Pluralidade de PB'!J87</f>
        <v>1</v>
      </c>
      <c r="F94" s="60">
        <f>População!C87</f>
        <v>1</v>
      </c>
      <c r="G94" s="60">
        <f>Exigível!E87</f>
        <v>1</v>
      </c>
      <c r="H94" s="60">
        <f>Patrocinadores!C87</f>
        <v>2</v>
      </c>
      <c r="I94" s="60">
        <f>'Fluxo Previdencial'!C87</f>
        <v>1</v>
      </c>
      <c r="J94" s="64">
        <f t="shared" si="8"/>
        <v>1.2</v>
      </c>
      <c r="K94" s="59">
        <f t="shared" si="9"/>
        <v>2.2000000000000002</v>
      </c>
      <c r="L94" s="65" t="str">
        <f t="shared" si="10"/>
        <v>S4</v>
      </c>
      <c r="M94"/>
      <c r="N94"/>
    </row>
    <row r="95" spans="1:14">
      <c r="A95" s="60" t="s">
        <v>116</v>
      </c>
      <c r="B95" s="60" t="str">
        <f>Patrocinadores!F88</f>
        <v>Pública Federal</v>
      </c>
      <c r="C95" s="60"/>
      <c r="D95" s="64" t="str">
        <f>'Eixo - Porte'!D88</f>
        <v>4</v>
      </c>
      <c r="E95" s="60">
        <f>'Pluralidade de PB'!J88</f>
        <v>2</v>
      </c>
      <c r="F95" s="60">
        <f>População!C88</f>
        <v>4</v>
      </c>
      <c r="G95" s="60">
        <f>Exigível!E88</f>
        <v>4</v>
      </c>
      <c r="H95" s="60">
        <f>Patrocinadores!C88</f>
        <v>2</v>
      </c>
      <c r="I95" s="60">
        <f>'Fluxo Previdencial'!C88</f>
        <v>4</v>
      </c>
      <c r="J95" s="64">
        <f t="shared" si="8"/>
        <v>3.4</v>
      </c>
      <c r="K95" s="59">
        <f t="shared" si="9"/>
        <v>7.4</v>
      </c>
      <c r="L95" s="65" t="str">
        <f t="shared" si="10"/>
        <v>S1</v>
      </c>
      <c r="M95" t="s">
        <v>2329</v>
      </c>
      <c r="N95"/>
    </row>
    <row r="96" spans="1:14">
      <c r="A96" s="60" t="s">
        <v>117</v>
      </c>
      <c r="B96" s="60" t="str">
        <f>Patrocinadores!F89</f>
        <v>Privada</v>
      </c>
      <c r="C96" s="60"/>
      <c r="D96" s="64" t="str">
        <f>'Eixo - Porte'!D89</f>
        <v>4</v>
      </c>
      <c r="E96" s="60">
        <f>'Pluralidade de PB'!J89</f>
        <v>4</v>
      </c>
      <c r="F96" s="60">
        <f>População!C89</f>
        <v>4</v>
      </c>
      <c r="G96" s="60">
        <f>Exigível!E89</f>
        <v>4</v>
      </c>
      <c r="H96" s="60">
        <f>Patrocinadores!C89</f>
        <v>4</v>
      </c>
      <c r="I96" s="60">
        <f>'Fluxo Previdencial'!C89</f>
        <v>4</v>
      </c>
      <c r="J96" s="64">
        <f t="shared" si="8"/>
        <v>4</v>
      </c>
      <c r="K96" s="59">
        <f t="shared" si="9"/>
        <v>8</v>
      </c>
      <c r="L96" s="65" t="str">
        <f t="shared" si="10"/>
        <v>S1</v>
      </c>
      <c r="M96" t="s">
        <v>2329</v>
      </c>
      <c r="N96"/>
    </row>
    <row r="97" spans="1:14">
      <c r="A97" s="60" t="s">
        <v>118</v>
      </c>
      <c r="B97" s="60" t="str">
        <f>Patrocinadores!F90</f>
        <v>Privada</v>
      </c>
      <c r="C97" s="60"/>
      <c r="D97" s="64" t="str">
        <f>'Eixo - Porte'!D90</f>
        <v>1</v>
      </c>
      <c r="E97" s="60">
        <f>'Pluralidade de PB'!J90</f>
        <v>1</v>
      </c>
      <c r="F97" s="60">
        <f>População!C90</f>
        <v>1</v>
      </c>
      <c r="G97" s="60">
        <f>Exigível!E90</f>
        <v>1</v>
      </c>
      <c r="H97" s="60">
        <f>Patrocinadores!C90</f>
        <v>2</v>
      </c>
      <c r="I97" s="60">
        <f>'Fluxo Previdencial'!C90</f>
        <v>1</v>
      </c>
      <c r="J97" s="64">
        <f t="shared" si="8"/>
        <v>1.2</v>
      </c>
      <c r="K97" s="59">
        <f t="shared" si="9"/>
        <v>2.2000000000000002</v>
      </c>
      <c r="L97" s="65" t="str">
        <f t="shared" si="10"/>
        <v>S4</v>
      </c>
      <c r="M97"/>
      <c r="N97"/>
    </row>
    <row r="98" spans="1:14">
      <c r="A98" s="60" t="s">
        <v>119</v>
      </c>
      <c r="B98" s="60" t="str">
        <f>Patrocinadores!F91</f>
        <v>Pública Estadual</v>
      </c>
      <c r="C98" s="60"/>
      <c r="D98" s="64" t="str">
        <f>'Eixo - Porte'!D91</f>
        <v>3</v>
      </c>
      <c r="E98" s="60">
        <f>'Pluralidade de PB'!J91</f>
        <v>3</v>
      </c>
      <c r="F98" s="60">
        <f>População!C91</f>
        <v>4</v>
      </c>
      <c r="G98" s="60">
        <f>Exigível!E91</f>
        <v>3</v>
      </c>
      <c r="H98" s="60">
        <f>Patrocinadores!C91</f>
        <v>4</v>
      </c>
      <c r="I98" s="60">
        <f>'Fluxo Previdencial'!C91</f>
        <v>4</v>
      </c>
      <c r="J98" s="64">
        <f t="shared" si="8"/>
        <v>3.7</v>
      </c>
      <c r="K98" s="59">
        <f t="shared" si="9"/>
        <v>6.7</v>
      </c>
      <c r="L98" s="65" t="str">
        <f t="shared" si="10"/>
        <v>S2</v>
      </c>
      <c r="M98" t="s">
        <v>2329</v>
      </c>
      <c r="N98"/>
    </row>
    <row r="99" spans="1:14">
      <c r="A99" s="60" t="s">
        <v>120</v>
      </c>
      <c r="B99" s="60" t="str">
        <f>Patrocinadores!F92</f>
        <v>Pública Estadual</v>
      </c>
      <c r="C99" s="60"/>
      <c r="D99" s="64" t="str">
        <f>'Eixo - Porte'!D92</f>
        <v>2</v>
      </c>
      <c r="E99" s="60">
        <f>'Pluralidade de PB'!J92</f>
        <v>1</v>
      </c>
      <c r="F99" s="60">
        <f>População!C92</f>
        <v>3</v>
      </c>
      <c r="G99" s="60">
        <f>Exigível!E92</f>
        <v>4</v>
      </c>
      <c r="H99" s="60">
        <f>Patrocinadores!C92</f>
        <v>2</v>
      </c>
      <c r="I99" s="60">
        <f>'Fluxo Previdencial'!C92</f>
        <v>4</v>
      </c>
      <c r="J99" s="64">
        <f t="shared" si="8"/>
        <v>3</v>
      </c>
      <c r="K99" s="59">
        <f t="shared" si="9"/>
        <v>5</v>
      </c>
      <c r="L99" s="65" t="str">
        <f t="shared" si="10"/>
        <v>S3</v>
      </c>
      <c r="M99"/>
      <c r="N99"/>
    </row>
    <row r="100" spans="1:14">
      <c r="A100" s="60" t="s">
        <v>121</v>
      </c>
      <c r="B100" s="60" t="str">
        <f>Patrocinadores!F93</f>
        <v>Pública Estadual</v>
      </c>
      <c r="C100" s="60"/>
      <c r="D100" s="64" t="str">
        <f>'Eixo - Porte'!D93</f>
        <v>3</v>
      </c>
      <c r="E100" s="60">
        <f>'Pluralidade de PB'!J93</f>
        <v>3</v>
      </c>
      <c r="F100" s="60">
        <f>População!C93</f>
        <v>3</v>
      </c>
      <c r="G100" s="60">
        <f>Exigível!E93</f>
        <v>4</v>
      </c>
      <c r="H100" s="60">
        <f>Patrocinadores!C93</f>
        <v>4</v>
      </c>
      <c r="I100" s="60">
        <f>'Fluxo Previdencial'!C93</f>
        <v>4</v>
      </c>
      <c r="J100" s="64">
        <f t="shared" si="8"/>
        <v>3.6</v>
      </c>
      <c r="K100" s="59">
        <f t="shared" si="9"/>
        <v>6.6</v>
      </c>
      <c r="L100" s="65" t="str">
        <f t="shared" si="10"/>
        <v>S2</v>
      </c>
      <c r="M100"/>
      <c r="N100"/>
    </row>
    <row r="101" spans="1:14">
      <c r="A101" s="60" t="s">
        <v>122</v>
      </c>
      <c r="B101" s="60" t="str">
        <f>Patrocinadores!F94</f>
        <v>Privada</v>
      </c>
      <c r="C101" s="60"/>
      <c r="D101" s="64" t="str">
        <f>'Eixo - Porte'!D94</f>
        <v>2</v>
      </c>
      <c r="E101" s="60">
        <f>'Pluralidade de PB'!J94</f>
        <v>1</v>
      </c>
      <c r="F101" s="60">
        <f>População!C94</f>
        <v>3</v>
      </c>
      <c r="G101" s="60">
        <f>Exigível!E94</f>
        <v>1</v>
      </c>
      <c r="H101" s="60">
        <f>Patrocinadores!C94</f>
        <v>3</v>
      </c>
      <c r="I101" s="60">
        <f>'Fluxo Previdencial'!C94</f>
        <v>3</v>
      </c>
      <c r="J101" s="64">
        <f t="shared" si="8"/>
        <v>2.4</v>
      </c>
      <c r="K101" s="59">
        <f t="shared" si="9"/>
        <v>4.4000000000000004</v>
      </c>
      <c r="L101" s="65" t="str">
        <f t="shared" si="10"/>
        <v>S3</v>
      </c>
      <c r="M101"/>
      <c r="N101"/>
    </row>
    <row r="102" spans="1:14">
      <c r="A102" s="60" t="s">
        <v>123</v>
      </c>
      <c r="B102" s="60" t="str">
        <f>Patrocinadores!F95</f>
        <v>Pública Estadual</v>
      </c>
      <c r="C102" s="60"/>
      <c r="D102" s="64" t="str">
        <f>'Eixo - Porte'!D95</f>
        <v>2</v>
      </c>
      <c r="E102" s="60">
        <f>'Pluralidade de PB'!J95</f>
        <v>2</v>
      </c>
      <c r="F102" s="60">
        <f>População!C95</f>
        <v>3</v>
      </c>
      <c r="G102" s="60">
        <f>Exigível!E95</f>
        <v>4</v>
      </c>
      <c r="H102" s="60">
        <f>Patrocinadores!C95</f>
        <v>2</v>
      </c>
      <c r="I102" s="60">
        <f>'Fluxo Previdencial'!C95</f>
        <v>3</v>
      </c>
      <c r="J102" s="64">
        <f t="shared" si="8"/>
        <v>2.9</v>
      </c>
      <c r="K102" s="59">
        <f t="shared" si="9"/>
        <v>4.9000000000000004</v>
      </c>
      <c r="L102" s="65" t="str">
        <f t="shared" si="10"/>
        <v>S3</v>
      </c>
      <c r="M102"/>
      <c r="N102"/>
    </row>
    <row r="103" spans="1:14">
      <c r="A103" s="60" t="s">
        <v>124</v>
      </c>
      <c r="B103" s="60" t="str">
        <f>Patrocinadores!F96</f>
        <v>Privada</v>
      </c>
      <c r="C103" s="60"/>
      <c r="D103" s="64" t="str">
        <f>'Eixo - Porte'!D96</f>
        <v>3</v>
      </c>
      <c r="E103" s="60">
        <f>'Pluralidade de PB'!J96</f>
        <v>2</v>
      </c>
      <c r="F103" s="60">
        <f>População!C96</f>
        <v>3</v>
      </c>
      <c r="G103" s="60">
        <f>Exigível!E96</f>
        <v>2</v>
      </c>
      <c r="H103" s="60">
        <f>Patrocinadores!C96</f>
        <v>3</v>
      </c>
      <c r="I103" s="60">
        <f>'Fluxo Previdencial'!C96</f>
        <v>4</v>
      </c>
      <c r="J103" s="64">
        <f t="shared" si="8"/>
        <v>2.9</v>
      </c>
      <c r="K103" s="59">
        <f t="shared" si="9"/>
        <v>5.9</v>
      </c>
      <c r="L103" s="65" t="str">
        <f t="shared" si="10"/>
        <v>S3</v>
      </c>
      <c r="M103"/>
      <c r="N103"/>
    </row>
    <row r="104" spans="1:14">
      <c r="A104" s="60" t="s">
        <v>125</v>
      </c>
      <c r="B104" s="60" t="str">
        <f>Patrocinadores!F97</f>
        <v>Pública Federal</v>
      </c>
      <c r="C104" s="60" t="s">
        <v>5148</v>
      </c>
      <c r="D104" s="64" t="str">
        <f>'Eixo - Porte'!D97</f>
        <v>3</v>
      </c>
      <c r="E104" s="60">
        <f>'Pluralidade de PB'!J97</f>
        <v>1</v>
      </c>
      <c r="F104" s="60">
        <f>População!C97</f>
        <v>4</v>
      </c>
      <c r="G104" s="60">
        <f>Exigível!E97</f>
        <v>3</v>
      </c>
      <c r="H104" s="60">
        <f>Patrocinadores!C97</f>
        <v>4</v>
      </c>
      <c r="I104" s="60">
        <f>'Fluxo Previdencial'!C97</f>
        <v>4</v>
      </c>
      <c r="J104" s="64">
        <f t="shared" si="8"/>
        <v>3.5</v>
      </c>
      <c r="K104" s="59">
        <f t="shared" si="9"/>
        <v>6.5</v>
      </c>
      <c r="L104" s="65" t="str">
        <f t="shared" si="10"/>
        <v>S2</v>
      </c>
      <c r="M104" t="s">
        <v>2329</v>
      </c>
      <c r="N104"/>
    </row>
    <row r="105" spans="1:14">
      <c r="A105" s="60" t="s">
        <v>126</v>
      </c>
      <c r="B105" s="60" t="str">
        <f>Patrocinadores!F98</f>
        <v>Pública Federal</v>
      </c>
      <c r="C105" s="60" t="s">
        <v>5148</v>
      </c>
      <c r="D105" s="64" t="str">
        <f>'Eixo - Porte'!D98</f>
        <v>3</v>
      </c>
      <c r="E105" s="60">
        <f>'Pluralidade de PB'!J98</f>
        <v>1</v>
      </c>
      <c r="F105" s="60">
        <f>População!C98</f>
        <v>4</v>
      </c>
      <c r="G105" s="60">
        <f>Exigível!E98</f>
        <v>3</v>
      </c>
      <c r="H105" s="60">
        <f>Patrocinadores!C98</f>
        <v>4</v>
      </c>
      <c r="I105" s="60">
        <f>'Fluxo Previdencial'!C98</f>
        <v>4</v>
      </c>
      <c r="J105" s="64">
        <f t="shared" si="8"/>
        <v>3.5</v>
      </c>
      <c r="K105" s="59">
        <f t="shared" si="9"/>
        <v>6.5</v>
      </c>
      <c r="L105" s="65" t="str">
        <f t="shared" si="10"/>
        <v>S2</v>
      </c>
      <c r="M105" t="s">
        <v>2329</v>
      </c>
      <c r="N105"/>
    </row>
    <row r="106" spans="1:14">
      <c r="A106" s="60" t="s">
        <v>127</v>
      </c>
      <c r="B106" s="60" t="str">
        <f>Patrocinadores!F99</f>
        <v>Privada</v>
      </c>
      <c r="C106" s="60"/>
      <c r="D106" s="64" t="str">
        <f>'Eixo - Porte'!D99</f>
        <v>2</v>
      </c>
      <c r="E106" s="60">
        <f>'Pluralidade de PB'!J99</f>
        <v>1</v>
      </c>
      <c r="F106" s="60">
        <f>População!C99</f>
        <v>4</v>
      </c>
      <c r="G106" s="60">
        <f>Exigível!E99</f>
        <v>3</v>
      </c>
      <c r="H106" s="60">
        <f>Patrocinadores!C99</f>
        <v>4</v>
      </c>
      <c r="I106" s="60">
        <f>'Fluxo Previdencial'!C99</f>
        <v>3</v>
      </c>
      <c r="J106" s="64">
        <f t="shared" si="8"/>
        <v>3.3</v>
      </c>
      <c r="K106" s="59">
        <f t="shared" si="9"/>
        <v>5.3</v>
      </c>
      <c r="L106" s="65" t="str">
        <f t="shared" si="10"/>
        <v>S3</v>
      </c>
      <c r="M106"/>
      <c r="N106"/>
    </row>
    <row r="107" spans="1:14">
      <c r="A107" s="60" t="s">
        <v>128</v>
      </c>
      <c r="B107" s="60" t="str">
        <f>Patrocinadores!F100</f>
        <v>Privada</v>
      </c>
      <c r="C107" s="60"/>
      <c r="D107" s="64" t="str">
        <f>'Eixo - Porte'!D100</f>
        <v>3</v>
      </c>
      <c r="E107" s="60">
        <f>'Pluralidade de PB'!J100</f>
        <v>3</v>
      </c>
      <c r="F107" s="60">
        <f>População!C100</f>
        <v>3</v>
      </c>
      <c r="G107" s="60">
        <f>Exigível!E100</f>
        <v>2</v>
      </c>
      <c r="H107" s="60">
        <f>Patrocinadores!C100</f>
        <v>3</v>
      </c>
      <c r="I107" s="60">
        <f>'Fluxo Previdencial'!C100</f>
        <v>4</v>
      </c>
      <c r="J107" s="64">
        <f t="shared" si="8"/>
        <v>3</v>
      </c>
      <c r="K107" s="59">
        <f t="shared" si="9"/>
        <v>6</v>
      </c>
      <c r="L107" s="65" t="str">
        <f t="shared" si="10"/>
        <v>S2</v>
      </c>
      <c r="M107"/>
      <c r="N107"/>
    </row>
    <row r="108" spans="1:14">
      <c r="A108" s="60" t="s">
        <v>129</v>
      </c>
      <c r="B108" s="60" t="str">
        <f>Patrocinadores!F101</f>
        <v>Pública Estadual</v>
      </c>
      <c r="C108" s="60"/>
      <c r="D108" s="64" t="str">
        <f>'Eixo - Porte'!D101</f>
        <v>2</v>
      </c>
      <c r="E108" s="60">
        <f>'Pluralidade de PB'!J101</f>
        <v>2</v>
      </c>
      <c r="F108" s="60">
        <f>População!C101</f>
        <v>3</v>
      </c>
      <c r="G108" s="60">
        <f>Exigível!E101</f>
        <v>4</v>
      </c>
      <c r="H108" s="60">
        <f>Patrocinadores!C101</f>
        <v>4</v>
      </c>
      <c r="I108" s="60">
        <f>'Fluxo Previdencial'!C101</f>
        <v>3</v>
      </c>
      <c r="J108" s="64">
        <f t="shared" si="8"/>
        <v>3.3</v>
      </c>
      <c r="K108" s="59">
        <f t="shared" si="9"/>
        <v>5.3</v>
      </c>
      <c r="L108" s="65" t="str">
        <f t="shared" si="10"/>
        <v>S3</v>
      </c>
      <c r="M108"/>
      <c r="N108"/>
    </row>
    <row r="109" spans="1:14">
      <c r="A109" s="60" t="s">
        <v>130</v>
      </c>
      <c r="B109" s="60" t="str">
        <f>Patrocinadores!F102</f>
        <v>Pública Federal</v>
      </c>
      <c r="C109" s="60"/>
      <c r="D109" s="64" t="str">
        <f>'Eixo - Porte'!D102</f>
        <v>3</v>
      </c>
      <c r="E109" s="60">
        <f>'Pluralidade de PB'!J102</f>
        <v>1</v>
      </c>
      <c r="F109" s="60">
        <f>População!C102</f>
        <v>3</v>
      </c>
      <c r="G109" s="60">
        <f>Exigível!E102</f>
        <v>4</v>
      </c>
      <c r="H109" s="60">
        <f>Patrocinadores!C102</f>
        <v>3</v>
      </c>
      <c r="I109" s="60">
        <f>'Fluxo Previdencial'!C102</f>
        <v>3</v>
      </c>
      <c r="J109" s="64">
        <f t="shared" si="8"/>
        <v>3</v>
      </c>
      <c r="K109" s="59">
        <f t="shared" si="9"/>
        <v>6</v>
      </c>
      <c r="L109" s="65" t="str">
        <f t="shared" si="10"/>
        <v>S2</v>
      </c>
      <c r="M109"/>
      <c r="N109"/>
    </row>
    <row r="110" spans="1:14">
      <c r="A110" s="60" t="s">
        <v>131</v>
      </c>
      <c r="B110" s="60" t="str">
        <f>Patrocinadores!F103</f>
        <v>Privada</v>
      </c>
      <c r="C110" s="60"/>
      <c r="D110" s="64" t="str">
        <f>'Eixo - Porte'!D103</f>
        <v>1</v>
      </c>
      <c r="E110" s="60">
        <f>'Pluralidade de PB'!J103</f>
        <v>2</v>
      </c>
      <c r="F110" s="60">
        <f>População!C103</f>
        <v>3</v>
      </c>
      <c r="G110" s="60">
        <f>Exigível!E103</f>
        <v>1</v>
      </c>
      <c r="H110" s="60">
        <f>Patrocinadores!C103</f>
        <v>4</v>
      </c>
      <c r="I110" s="60">
        <f>'Fluxo Previdencial'!C103</f>
        <v>2</v>
      </c>
      <c r="J110" s="64">
        <f t="shared" si="8"/>
        <v>2.5</v>
      </c>
      <c r="K110" s="59">
        <f t="shared" si="9"/>
        <v>3.5</v>
      </c>
      <c r="L110" s="65" t="str">
        <f t="shared" si="10"/>
        <v>S4</v>
      </c>
      <c r="M110"/>
      <c r="N110"/>
    </row>
    <row r="111" spans="1:14">
      <c r="A111" s="60" t="s">
        <v>132</v>
      </c>
      <c r="B111" s="60" t="str">
        <f>Patrocinadores!F104</f>
        <v>Privada</v>
      </c>
      <c r="C111" s="60"/>
      <c r="D111" s="64" t="str">
        <f>'Eixo - Porte'!D104</f>
        <v>2</v>
      </c>
      <c r="E111" s="60">
        <f>'Pluralidade de PB'!J104</f>
        <v>1</v>
      </c>
      <c r="F111" s="60">
        <f>População!C104</f>
        <v>1</v>
      </c>
      <c r="G111" s="60">
        <f>Exigível!E104</f>
        <v>4</v>
      </c>
      <c r="H111" s="60">
        <f>Patrocinadores!C104</f>
        <v>1</v>
      </c>
      <c r="I111" s="60">
        <f>'Fluxo Previdencial'!C104</f>
        <v>2</v>
      </c>
      <c r="J111" s="64">
        <f t="shared" si="8"/>
        <v>1.8</v>
      </c>
      <c r="K111" s="59">
        <f t="shared" si="9"/>
        <v>3.8</v>
      </c>
      <c r="L111" s="65" t="str">
        <f t="shared" si="10"/>
        <v>S4</v>
      </c>
      <c r="M111"/>
      <c r="N111"/>
    </row>
    <row r="112" spans="1:14">
      <c r="A112" s="60" t="s">
        <v>133</v>
      </c>
      <c r="B112" s="60" t="str">
        <f>Patrocinadores!F105</f>
        <v>Privada</v>
      </c>
      <c r="C112" s="60"/>
      <c r="D112" s="64" t="str">
        <f>'Eixo - Porte'!D105</f>
        <v>1</v>
      </c>
      <c r="E112" s="60">
        <f>'Pluralidade de PB'!J105</f>
        <v>1</v>
      </c>
      <c r="F112" s="60">
        <f>População!C105</f>
        <v>1</v>
      </c>
      <c r="G112" s="60">
        <f>Exigível!E105</f>
        <v>2</v>
      </c>
      <c r="H112" s="60">
        <f>Patrocinadores!C105</f>
        <v>1</v>
      </c>
      <c r="I112" s="60">
        <f>'Fluxo Previdencial'!C105</f>
        <v>2</v>
      </c>
      <c r="J112" s="64">
        <f t="shared" si="8"/>
        <v>1.4</v>
      </c>
      <c r="K112" s="59">
        <f t="shared" si="9"/>
        <v>2.4</v>
      </c>
      <c r="L112" s="65" t="str">
        <f t="shared" si="10"/>
        <v>S4</v>
      </c>
      <c r="M112"/>
      <c r="N112"/>
    </row>
    <row r="113" spans="1:14">
      <c r="A113" s="60" t="s">
        <v>134</v>
      </c>
      <c r="B113" s="60" t="str">
        <f>Patrocinadores!F106</f>
        <v>Privada</v>
      </c>
      <c r="C113" s="60"/>
      <c r="D113" s="64" t="str">
        <f>'Eixo - Porte'!D106</f>
        <v>2</v>
      </c>
      <c r="E113" s="60">
        <f>'Pluralidade de PB'!J106</f>
        <v>2</v>
      </c>
      <c r="F113" s="60">
        <f>População!C106</f>
        <v>3</v>
      </c>
      <c r="G113" s="60">
        <f>Exigível!E106</f>
        <v>2</v>
      </c>
      <c r="H113" s="60">
        <f>Patrocinadores!C106</f>
        <v>4</v>
      </c>
      <c r="I113" s="60">
        <f>'Fluxo Previdencial'!C106</f>
        <v>3</v>
      </c>
      <c r="J113" s="64">
        <f t="shared" si="8"/>
        <v>2.9</v>
      </c>
      <c r="K113" s="59">
        <f t="shared" si="9"/>
        <v>4.9000000000000004</v>
      </c>
      <c r="L113" s="65" t="str">
        <f t="shared" si="10"/>
        <v>S3</v>
      </c>
      <c r="M113"/>
      <c r="N113"/>
    </row>
    <row r="114" spans="1:14">
      <c r="A114" s="60" t="s">
        <v>135</v>
      </c>
      <c r="B114" s="60" t="str">
        <f>Patrocinadores!F107</f>
        <v>Pública Federal</v>
      </c>
      <c r="C114" s="60"/>
      <c r="D114" s="64" t="str">
        <f>'Eixo - Porte'!D107</f>
        <v>1</v>
      </c>
      <c r="E114" s="60">
        <f>'Pluralidade de PB'!J107</f>
        <v>1</v>
      </c>
      <c r="F114" s="60">
        <f>População!C107</f>
        <v>1</v>
      </c>
      <c r="G114" s="60">
        <f>Exigível!E107</f>
        <v>4</v>
      </c>
      <c r="H114" s="60">
        <f>Patrocinadores!C107</f>
        <v>2</v>
      </c>
      <c r="I114" s="60">
        <f>'Fluxo Previdencial'!C107</f>
        <v>2</v>
      </c>
      <c r="J114" s="64">
        <f t="shared" si="8"/>
        <v>2</v>
      </c>
      <c r="K114" s="59">
        <f t="shared" si="9"/>
        <v>3</v>
      </c>
      <c r="L114" s="65" t="str">
        <f t="shared" si="10"/>
        <v>S4</v>
      </c>
      <c r="M114"/>
      <c r="N114"/>
    </row>
    <row r="115" spans="1:14">
      <c r="A115" s="60" t="s">
        <v>136</v>
      </c>
      <c r="B115" s="60" t="str">
        <f>Patrocinadores!F108</f>
        <v>Privada</v>
      </c>
      <c r="C115" s="60"/>
      <c r="D115" s="64" t="str">
        <f>'Eixo - Porte'!D108</f>
        <v>3</v>
      </c>
      <c r="E115" s="60">
        <f>'Pluralidade de PB'!J108</f>
        <v>2</v>
      </c>
      <c r="F115" s="60">
        <f>População!C108</f>
        <v>4</v>
      </c>
      <c r="G115" s="60">
        <f>Exigível!E108</f>
        <v>4</v>
      </c>
      <c r="H115" s="60">
        <f>Patrocinadores!C108</f>
        <v>4</v>
      </c>
      <c r="I115" s="60">
        <f>'Fluxo Previdencial'!C108</f>
        <v>4</v>
      </c>
      <c r="J115" s="64">
        <f t="shared" si="8"/>
        <v>3.8</v>
      </c>
      <c r="K115" s="59">
        <f t="shared" si="9"/>
        <v>6.8</v>
      </c>
      <c r="L115" s="65" t="str">
        <f t="shared" si="10"/>
        <v>S2</v>
      </c>
      <c r="M115"/>
      <c r="N115"/>
    </row>
    <row r="116" spans="1:14">
      <c r="A116" s="60" t="s">
        <v>137</v>
      </c>
      <c r="B116" s="60" t="str">
        <f>Patrocinadores!F109</f>
        <v>Privada</v>
      </c>
      <c r="C116" s="60"/>
      <c r="D116" s="64" t="str">
        <f>'Eixo - Porte'!D109</f>
        <v>2</v>
      </c>
      <c r="E116" s="60">
        <f>'Pluralidade de PB'!J109</f>
        <v>3</v>
      </c>
      <c r="F116" s="60">
        <f>População!C109</f>
        <v>3</v>
      </c>
      <c r="G116" s="60">
        <f>Exigível!E109</f>
        <v>1</v>
      </c>
      <c r="H116" s="60">
        <f>Patrocinadores!C109</f>
        <v>4</v>
      </c>
      <c r="I116" s="60">
        <f>'Fluxo Previdencial'!C109</f>
        <v>3</v>
      </c>
      <c r="J116" s="64">
        <f t="shared" si="8"/>
        <v>2.8</v>
      </c>
      <c r="K116" s="59">
        <f t="shared" si="9"/>
        <v>4.8</v>
      </c>
      <c r="L116" s="65" t="str">
        <f t="shared" si="10"/>
        <v>S3</v>
      </c>
      <c r="M116"/>
      <c r="N116"/>
    </row>
    <row r="117" spans="1:14">
      <c r="A117" s="60" t="s">
        <v>138</v>
      </c>
      <c r="B117" s="60" t="str">
        <f>Patrocinadores!F110</f>
        <v>Privada</v>
      </c>
      <c r="C117" s="60"/>
      <c r="D117" s="64" t="str">
        <f>'Eixo - Porte'!D110</f>
        <v>3</v>
      </c>
      <c r="E117" s="60">
        <f>'Pluralidade de PB'!J110</f>
        <v>2</v>
      </c>
      <c r="F117" s="60">
        <f>População!C110</f>
        <v>3</v>
      </c>
      <c r="G117" s="60">
        <f>Exigível!E110</f>
        <v>3</v>
      </c>
      <c r="H117" s="60">
        <f>Patrocinadores!C110</f>
        <v>2</v>
      </c>
      <c r="I117" s="60">
        <f>'Fluxo Previdencial'!C110</f>
        <v>4</v>
      </c>
      <c r="J117" s="64">
        <f t="shared" si="8"/>
        <v>2.9</v>
      </c>
      <c r="K117" s="59">
        <f t="shared" si="9"/>
        <v>5.9</v>
      </c>
      <c r="L117" s="65" t="str">
        <f t="shared" si="10"/>
        <v>S3</v>
      </c>
      <c r="M117"/>
      <c r="N117"/>
    </row>
    <row r="118" spans="1:14">
      <c r="A118" s="60" t="s">
        <v>139</v>
      </c>
      <c r="B118" s="60" t="str">
        <f>Patrocinadores!F111</f>
        <v>Privada</v>
      </c>
      <c r="C118" s="60"/>
      <c r="D118" s="64" t="str">
        <f>'Eixo - Porte'!D111</f>
        <v>3</v>
      </c>
      <c r="E118" s="60">
        <f>'Pluralidade de PB'!J111</f>
        <v>4</v>
      </c>
      <c r="F118" s="60">
        <f>População!C111</f>
        <v>4</v>
      </c>
      <c r="G118" s="60">
        <f>Exigível!E111</f>
        <v>4</v>
      </c>
      <c r="H118" s="60">
        <f>Patrocinadores!C111</f>
        <v>4</v>
      </c>
      <c r="I118" s="60">
        <f>'Fluxo Previdencial'!C111</f>
        <v>4</v>
      </c>
      <c r="J118" s="64">
        <f t="shared" si="8"/>
        <v>4</v>
      </c>
      <c r="K118" s="59">
        <f t="shared" si="9"/>
        <v>7</v>
      </c>
      <c r="L118" s="65" t="str">
        <f t="shared" si="10"/>
        <v>S2</v>
      </c>
      <c r="M118"/>
      <c r="N118"/>
    </row>
    <row r="119" spans="1:14">
      <c r="A119" s="60" t="s">
        <v>140</v>
      </c>
      <c r="B119" s="60" t="str">
        <f>Patrocinadores!F112</f>
        <v>Privada</v>
      </c>
      <c r="C119" s="60"/>
      <c r="D119" s="64" t="str">
        <f>'Eixo - Porte'!D112</f>
        <v>3</v>
      </c>
      <c r="E119" s="60">
        <f>'Pluralidade de PB'!J112</f>
        <v>4</v>
      </c>
      <c r="F119" s="60">
        <f>População!C112</f>
        <v>4</v>
      </c>
      <c r="G119" s="60">
        <f>Exigível!E112</f>
        <v>2</v>
      </c>
      <c r="H119" s="60">
        <f>Patrocinadores!C112</f>
        <v>4</v>
      </c>
      <c r="I119" s="60">
        <f>'Fluxo Previdencial'!C112</f>
        <v>4</v>
      </c>
      <c r="J119" s="64">
        <f t="shared" si="8"/>
        <v>3.6</v>
      </c>
      <c r="K119" s="59">
        <f t="shared" si="9"/>
        <v>6.6</v>
      </c>
      <c r="L119" s="65" t="str">
        <f t="shared" si="10"/>
        <v>S2</v>
      </c>
      <c r="M119"/>
      <c r="N119"/>
    </row>
    <row r="120" spans="1:14">
      <c r="A120" s="60" t="s">
        <v>141</v>
      </c>
      <c r="B120" s="60" t="str">
        <f>Patrocinadores!F113</f>
        <v>Privada</v>
      </c>
      <c r="C120" s="60"/>
      <c r="D120" s="64" t="str">
        <f>'Eixo - Porte'!D113</f>
        <v>2</v>
      </c>
      <c r="E120" s="60">
        <f>'Pluralidade de PB'!J113</f>
        <v>2</v>
      </c>
      <c r="F120" s="60">
        <f>População!C113</f>
        <v>2</v>
      </c>
      <c r="G120" s="60">
        <f>Exigível!E113</f>
        <v>3</v>
      </c>
      <c r="H120" s="60">
        <f>Patrocinadores!C113</f>
        <v>3</v>
      </c>
      <c r="I120" s="60">
        <f>'Fluxo Previdencial'!C113</f>
        <v>2</v>
      </c>
      <c r="J120" s="64">
        <f t="shared" si="8"/>
        <v>2.4</v>
      </c>
      <c r="K120" s="59">
        <f t="shared" si="9"/>
        <v>4.4000000000000004</v>
      </c>
      <c r="L120" s="65" t="str">
        <f t="shared" si="10"/>
        <v>S3</v>
      </c>
      <c r="M120"/>
      <c r="N120"/>
    </row>
    <row r="121" spans="1:14">
      <c r="A121" s="60" t="s">
        <v>142</v>
      </c>
      <c r="B121" s="60" t="str">
        <f>Patrocinadores!F114</f>
        <v>Privada</v>
      </c>
      <c r="C121" s="60"/>
      <c r="D121" s="64" t="str">
        <f>'Eixo - Porte'!D114</f>
        <v>1</v>
      </c>
      <c r="E121" s="60">
        <f>'Pluralidade de PB'!J114</f>
        <v>1</v>
      </c>
      <c r="F121" s="60">
        <f>População!C114</f>
        <v>1</v>
      </c>
      <c r="G121" s="60">
        <f>Exigível!E114</f>
        <v>4</v>
      </c>
      <c r="H121" s="60">
        <f>Patrocinadores!C114</f>
        <v>2</v>
      </c>
      <c r="I121" s="60">
        <f>'Fluxo Previdencial'!C114</f>
        <v>1</v>
      </c>
      <c r="J121" s="64">
        <f t="shared" si="8"/>
        <v>1.8</v>
      </c>
      <c r="K121" s="59">
        <f t="shared" si="9"/>
        <v>2.8</v>
      </c>
      <c r="L121" s="65" t="str">
        <f t="shared" si="10"/>
        <v>S4</v>
      </c>
      <c r="M121"/>
      <c r="N121"/>
    </row>
    <row r="122" spans="1:14">
      <c r="A122" s="60" t="s">
        <v>144</v>
      </c>
      <c r="B122" s="60" t="str">
        <f>Patrocinadores!F115</f>
        <v>Pública Federal</v>
      </c>
      <c r="C122" s="60"/>
      <c r="D122" s="64" t="str">
        <f>'Eixo - Porte'!D115</f>
        <v>3</v>
      </c>
      <c r="E122" s="60">
        <f>'Pluralidade de PB'!J115</f>
        <v>3</v>
      </c>
      <c r="F122" s="60">
        <f>População!C115</f>
        <v>3</v>
      </c>
      <c r="G122" s="60">
        <f>Exigível!E115</f>
        <v>2</v>
      </c>
      <c r="H122" s="60">
        <f>Patrocinadores!C115</f>
        <v>3</v>
      </c>
      <c r="I122" s="60">
        <f>'Fluxo Previdencial'!C115</f>
        <v>4</v>
      </c>
      <c r="J122" s="64">
        <f t="shared" si="8"/>
        <v>3</v>
      </c>
      <c r="K122" s="59">
        <f t="shared" si="9"/>
        <v>6</v>
      </c>
      <c r="L122" s="65" t="str">
        <f t="shared" si="10"/>
        <v>S2</v>
      </c>
      <c r="M122"/>
      <c r="N122"/>
    </row>
    <row r="123" spans="1:14">
      <c r="A123" s="60" t="s">
        <v>145</v>
      </c>
      <c r="B123" s="60" t="str">
        <f>Patrocinadores!F116</f>
        <v>Privada</v>
      </c>
      <c r="C123" s="60"/>
      <c r="D123" s="64" t="str">
        <f>'Eixo - Porte'!D116</f>
        <v>2</v>
      </c>
      <c r="E123" s="60">
        <f>'Pluralidade de PB'!J116</f>
        <v>2</v>
      </c>
      <c r="F123" s="60">
        <f>População!C116</f>
        <v>2</v>
      </c>
      <c r="G123" s="60">
        <f>Exigível!E116</f>
        <v>3</v>
      </c>
      <c r="H123" s="60">
        <f>Patrocinadores!C116</f>
        <v>4</v>
      </c>
      <c r="I123" s="60">
        <f>'Fluxo Previdencial'!C116</f>
        <v>2</v>
      </c>
      <c r="J123" s="64">
        <f t="shared" si="8"/>
        <v>2.6</v>
      </c>
      <c r="K123" s="59">
        <f t="shared" si="9"/>
        <v>4.5999999999999996</v>
      </c>
      <c r="L123" s="65" t="str">
        <f t="shared" si="10"/>
        <v>S3</v>
      </c>
      <c r="M123"/>
      <c r="N123"/>
    </row>
    <row r="124" spans="1:14">
      <c r="A124" s="60" t="s">
        <v>146</v>
      </c>
      <c r="B124" s="60" t="str">
        <f>Patrocinadores!F117</f>
        <v>Privada</v>
      </c>
      <c r="C124" s="60"/>
      <c r="D124" s="64" t="str">
        <f>'Eixo - Porte'!D117</f>
        <v>2</v>
      </c>
      <c r="E124" s="60">
        <f>'Pluralidade de PB'!J117</f>
        <v>2</v>
      </c>
      <c r="F124" s="60">
        <f>População!C117</f>
        <v>3</v>
      </c>
      <c r="G124" s="60">
        <f>Exigível!E117</f>
        <v>3</v>
      </c>
      <c r="H124" s="60">
        <f>Patrocinadores!C117</f>
        <v>3</v>
      </c>
      <c r="I124" s="60">
        <f>'Fluxo Previdencial'!C117</f>
        <v>3</v>
      </c>
      <c r="J124" s="64">
        <f t="shared" si="8"/>
        <v>2.9</v>
      </c>
      <c r="K124" s="59">
        <f t="shared" si="9"/>
        <v>4.9000000000000004</v>
      </c>
      <c r="L124" s="65" t="str">
        <f t="shared" si="10"/>
        <v>S3</v>
      </c>
      <c r="M124"/>
      <c r="N124"/>
    </row>
    <row r="125" spans="1:14">
      <c r="A125" s="60" t="s">
        <v>147</v>
      </c>
      <c r="B125" s="60" t="str">
        <f>Patrocinadores!F118</f>
        <v>Pública Estadual</v>
      </c>
      <c r="C125" s="60"/>
      <c r="D125" s="64" t="str">
        <f>'Eixo - Porte'!D118</f>
        <v>2</v>
      </c>
      <c r="E125" s="60">
        <f>'Pluralidade de PB'!J118</f>
        <v>2</v>
      </c>
      <c r="F125" s="60">
        <f>População!C118</f>
        <v>1</v>
      </c>
      <c r="G125" s="60">
        <f>Exigível!E118</f>
        <v>3</v>
      </c>
      <c r="H125" s="60">
        <f>Patrocinadores!C118</f>
        <v>2</v>
      </c>
      <c r="I125" s="60">
        <f>'Fluxo Previdencial'!C118</f>
        <v>3</v>
      </c>
      <c r="J125" s="64">
        <f t="shared" si="8"/>
        <v>2.1</v>
      </c>
      <c r="K125" s="59">
        <f t="shared" si="9"/>
        <v>4.0999999999999996</v>
      </c>
      <c r="L125" s="65" t="str">
        <f t="shared" si="10"/>
        <v>S3</v>
      </c>
      <c r="M125"/>
      <c r="N125"/>
    </row>
    <row r="126" spans="1:14">
      <c r="A126" s="60" t="s">
        <v>148</v>
      </c>
      <c r="B126" s="60" t="str">
        <f>Patrocinadores!F119</f>
        <v>Privada</v>
      </c>
      <c r="C126" s="60"/>
      <c r="D126" s="64" t="str">
        <f>'Eixo - Porte'!D119</f>
        <v>4</v>
      </c>
      <c r="E126" s="60">
        <f>'Pluralidade de PB'!J119</f>
        <v>4</v>
      </c>
      <c r="F126" s="60">
        <f>População!C119</f>
        <v>4</v>
      </c>
      <c r="G126" s="60">
        <f>Exigível!E119</f>
        <v>4</v>
      </c>
      <c r="H126" s="60">
        <f>Patrocinadores!C119</f>
        <v>4</v>
      </c>
      <c r="I126" s="60">
        <f>'Fluxo Previdencial'!C119</f>
        <v>4</v>
      </c>
      <c r="J126" s="64">
        <f t="shared" si="8"/>
        <v>4</v>
      </c>
      <c r="K126" s="59">
        <f t="shared" si="9"/>
        <v>8</v>
      </c>
      <c r="L126" s="65" t="str">
        <f t="shared" si="10"/>
        <v>S1</v>
      </c>
      <c r="M126" t="s">
        <v>2329</v>
      </c>
      <c r="N126"/>
    </row>
    <row r="127" spans="1:14">
      <c r="A127" s="60" t="s">
        <v>150</v>
      </c>
      <c r="B127" s="60" t="str">
        <f>Patrocinadores!F120</f>
        <v>Privada</v>
      </c>
      <c r="C127" s="60"/>
      <c r="D127" s="64" t="str">
        <f>'Eixo - Porte'!D120</f>
        <v>2</v>
      </c>
      <c r="E127" s="60">
        <f>'Pluralidade de PB'!J120</f>
        <v>2</v>
      </c>
      <c r="F127" s="60">
        <f>População!C120</f>
        <v>3</v>
      </c>
      <c r="G127" s="60">
        <f>Exigível!E120</f>
        <v>3</v>
      </c>
      <c r="H127" s="60">
        <f>Patrocinadores!C120</f>
        <v>3</v>
      </c>
      <c r="I127" s="60">
        <f>'Fluxo Previdencial'!C120</f>
        <v>3</v>
      </c>
      <c r="J127" s="64">
        <f t="shared" si="8"/>
        <v>2.9</v>
      </c>
      <c r="K127" s="59">
        <f t="shared" si="9"/>
        <v>4.9000000000000004</v>
      </c>
      <c r="L127" s="65" t="str">
        <f t="shared" si="10"/>
        <v>S3</v>
      </c>
      <c r="M127"/>
      <c r="N127"/>
    </row>
    <row r="128" spans="1:14">
      <c r="A128" s="60" t="s">
        <v>151</v>
      </c>
      <c r="B128" s="60" t="str">
        <f>Patrocinadores!F121</f>
        <v>Privada</v>
      </c>
      <c r="C128" s="60"/>
      <c r="D128" s="64" t="str">
        <f>'Eixo - Porte'!D121</f>
        <v>2</v>
      </c>
      <c r="E128" s="60">
        <f>'Pluralidade de PB'!J121</f>
        <v>1</v>
      </c>
      <c r="F128" s="60">
        <f>População!C121</f>
        <v>3</v>
      </c>
      <c r="G128" s="60">
        <f>Exigível!E121</f>
        <v>1</v>
      </c>
      <c r="H128" s="60">
        <f>Patrocinadores!C121</f>
        <v>3</v>
      </c>
      <c r="I128" s="60">
        <f>'Fluxo Previdencial'!C121</f>
        <v>3</v>
      </c>
      <c r="J128" s="64">
        <f t="shared" si="8"/>
        <v>2.4</v>
      </c>
      <c r="K128" s="59">
        <f t="shared" si="9"/>
        <v>4.4000000000000004</v>
      </c>
      <c r="L128" s="65" t="str">
        <f t="shared" si="10"/>
        <v>S3</v>
      </c>
      <c r="M128"/>
      <c r="N128"/>
    </row>
    <row r="129" spans="1:14">
      <c r="A129" s="60" t="s">
        <v>152</v>
      </c>
      <c r="B129" s="60" t="str">
        <f>Patrocinadores!F122</f>
        <v>Instituidor</v>
      </c>
      <c r="C129" s="60"/>
      <c r="D129" s="64" t="str">
        <f>'Eixo - Porte'!D122</f>
        <v>1</v>
      </c>
      <c r="E129" s="60">
        <f>'Pluralidade de PB'!J122</f>
        <v>1</v>
      </c>
      <c r="F129" s="60">
        <f>População!C122</f>
        <v>2</v>
      </c>
      <c r="G129" s="60">
        <f>Exigível!E122</f>
        <v>1</v>
      </c>
      <c r="H129" s="60">
        <f>Patrocinadores!C122</f>
        <v>4</v>
      </c>
      <c r="I129" s="60">
        <f>'Fluxo Previdencial'!C122</f>
        <v>2</v>
      </c>
      <c r="J129" s="64">
        <f t="shared" si="8"/>
        <v>2.1</v>
      </c>
      <c r="K129" s="59">
        <f t="shared" si="9"/>
        <v>3.1</v>
      </c>
      <c r="L129" s="65" t="str">
        <f t="shared" si="10"/>
        <v>S4</v>
      </c>
      <c r="M129"/>
      <c r="N129"/>
    </row>
    <row r="130" spans="1:14">
      <c r="A130" s="60" t="s">
        <v>153</v>
      </c>
      <c r="B130" s="60" t="str">
        <f>Patrocinadores!F123</f>
        <v>Privada</v>
      </c>
      <c r="C130" s="60"/>
      <c r="D130" s="64" t="str">
        <f>'Eixo - Porte'!D123</f>
        <v>2</v>
      </c>
      <c r="E130" s="60">
        <f>'Pluralidade de PB'!J123</f>
        <v>1</v>
      </c>
      <c r="F130" s="60">
        <f>População!C123</f>
        <v>3</v>
      </c>
      <c r="G130" s="60">
        <f>Exigível!E123</f>
        <v>1</v>
      </c>
      <c r="H130" s="60">
        <f>Patrocinadores!C123</f>
        <v>4</v>
      </c>
      <c r="I130" s="60">
        <f>'Fluxo Previdencial'!C123</f>
        <v>3</v>
      </c>
      <c r="J130" s="64">
        <f t="shared" si="8"/>
        <v>2.6</v>
      </c>
      <c r="K130" s="59">
        <f t="shared" si="9"/>
        <v>4.5999999999999996</v>
      </c>
      <c r="L130" s="65" t="str">
        <f t="shared" si="10"/>
        <v>S3</v>
      </c>
      <c r="M130"/>
      <c r="N130"/>
    </row>
    <row r="131" spans="1:14">
      <c r="A131" s="60" t="s">
        <v>154</v>
      </c>
      <c r="B131" s="60" t="str">
        <f>Patrocinadores!F124</f>
        <v>Privada</v>
      </c>
      <c r="C131" s="60"/>
      <c r="D131" s="64" t="str">
        <f>'Eixo - Porte'!D124</f>
        <v>1</v>
      </c>
      <c r="E131" s="60">
        <f>'Pluralidade de PB'!J124</f>
        <v>1</v>
      </c>
      <c r="F131" s="60">
        <f>População!C124</f>
        <v>1</v>
      </c>
      <c r="G131" s="60">
        <f>Exigível!E124</f>
        <v>1</v>
      </c>
      <c r="H131" s="60">
        <f>Patrocinadores!C124</f>
        <v>2</v>
      </c>
      <c r="I131" s="60">
        <f>'Fluxo Previdencial'!C124</f>
        <v>1</v>
      </c>
      <c r="J131" s="64">
        <f t="shared" si="8"/>
        <v>1.2</v>
      </c>
      <c r="K131" s="59">
        <f t="shared" si="9"/>
        <v>2.2000000000000002</v>
      </c>
      <c r="L131" s="65" t="str">
        <f t="shared" si="10"/>
        <v>S4</v>
      </c>
      <c r="M131"/>
      <c r="N131"/>
    </row>
    <row r="132" spans="1:14">
      <c r="A132" s="60" t="s">
        <v>155</v>
      </c>
      <c r="B132" s="60" t="str">
        <f>Patrocinadores!F125</f>
        <v>Privada</v>
      </c>
      <c r="C132" s="60"/>
      <c r="D132" s="64" t="str">
        <f>'Eixo - Porte'!D125</f>
        <v>1</v>
      </c>
      <c r="E132" s="60">
        <f>'Pluralidade de PB'!J125</f>
        <v>1</v>
      </c>
      <c r="F132" s="60">
        <f>População!C125</f>
        <v>3</v>
      </c>
      <c r="G132" s="60">
        <f>Exigível!E125</f>
        <v>3</v>
      </c>
      <c r="H132" s="60">
        <f>Patrocinadores!C125</f>
        <v>4</v>
      </c>
      <c r="I132" s="60">
        <f>'Fluxo Previdencial'!C125</f>
        <v>1</v>
      </c>
      <c r="J132" s="64">
        <f t="shared" si="8"/>
        <v>2.6</v>
      </c>
      <c r="K132" s="59">
        <f t="shared" si="9"/>
        <v>3.6</v>
      </c>
      <c r="L132" s="65" t="str">
        <f t="shared" si="10"/>
        <v>S4</v>
      </c>
      <c r="M132"/>
      <c r="N132"/>
    </row>
    <row r="133" spans="1:14">
      <c r="A133" s="60" t="s">
        <v>156</v>
      </c>
      <c r="B133" s="60" t="str">
        <f>Patrocinadores!F126</f>
        <v>Privada</v>
      </c>
      <c r="C133" s="60"/>
      <c r="D133" s="64" t="str">
        <f>'Eixo - Porte'!D126</f>
        <v>2</v>
      </c>
      <c r="E133" s="60">
        <f>'Pluralidade de PB'!J126</f>
        <v>2</v>
      </c>
      <c r="F133" s="60">
        <f>População!C126</f>
        <v>2</v>
      </c>
      <c r="G133" s="60">
        <f>Exigível!E126</f>
        <v>1</v>
      </c>
      <c r="H133" s="60">
        <f>Patrocinadores!C126</f>
        <v>2</v>
      </c>
      <c r="I133" s="60">
        <f>'Fluxo Previdencial'!C126</f>
        <v>2</v>
      </c>
      <c r="J133" s="64">
        <f t="shared" si="8"/>
        <v>1.8</v>
      </c>
      <c r="K133" s="59">
        <f t="shared" si="9"/>
        <v>3.8</v>
      </c>
      <c r="L133" s="65" t="str">
        <f t="shared" si="10"/>
        <v>S4</v>
      </c>
      <c r="M133"/>
      <c r="N133"/>
    </row>
    <row r="134" spans="1:14">
      <c r="A134" s="60" t="s">
        <v>304</v>
      </c>
      <c r="B134" s="60" t="str">
        <f>Patrocinadores!F127</f>
        <v>Privada</v>
      </c>
      <c r="C134" s="60"/>
      <c r="D134" s="64" t="str">
        <f>'Eixo - Porte'!D127</f>
        <v>1</v>
      </c>
      <c r="E134" s="60">
        <f>'Pluralidade de PB'!J127</f>
        <v>0</v>
      </c>
      <c r="F134" s="60">
        <f>População!C127</f>
        <v>1</v>
      </c>
      <c r="G134" s="60">
        <f>Exigível!E127</f>
        <v>1</v>
      </c>
      <c r="H134" s="60">
        <f>Patrocinadores!C127</f>
        <v>1</v>
      </c>
      <c r="I134" s="60">
        <f>'Fluxo Previdencial'!C127</f>
        <v>1</v>
      </c>
      <c r="J134" s="64">
        <f t="shared" si="8"/>
        <v>0.9</v>
      </c>
      <c r="K134" s="59">
        <f t="shared" si="9"/>
        <v>1.9</v>
      </c>
      <c r="L134" s="65" t="str">
        <f t="shared" si="10"/>
        <v>S4</v>
      </c>
      <c r="M134"/>
      <c r="N134"/>
    </row>
    <row r="135" spans="1:14">
      <c r="A135" s="60" t="s">
        <v>157</v>
      </c>
      <c r="B135" s="60" t="str">
        <f>Patrocinadores!F128</f>
        <v>Privada</v>
      </c>
      <c r="C135" s="60"/>
      <c r="D135" s="64" t="str">
        <f>'Eixo - Porte'!D128</f>
        <v>1</v>
      </c>
      <c r="E135" s="60">
        <f>'Pluralidade de PB'!J128</f>
        <v>3</v>
      </c>
      <c r="F135" s="60">
        <f>População!C128</f>
        <v>3</v>
      </c>
      <c r="G135" s="60">
        <f>Exigível!E128</f>
        <v>1</v>
      </c>
      <c r="H135" s="60">
        <f>Patrocinadores!C128</f>
        <v>3</v>
      </c>
      <c r="I135" s="60">
        <f>'Fluxo Previdencial'!C128</f>
        <v>2</v>
      </c>
      <c r="J135" s="64">
        <f t="shared" si="8"/>
        <v>2.4</v>
      </c>
      <c r="K135" s="59">
        <f t="shared" si="9"/>
        <v>3.4</v>
      </c>
      <c r="L135" s="65" t="str">
        <f t="shared" si="10"/>
        <v>S4</v>
      </c>
      <c r="M135"/>
      <c r="N135"/>
    </row>
    <row r="136" spans="1:14">
      <c r="A136" s="60" t="s">
        <v>158</v>
      </c>
      <c r="B136" s="60" t="str">
        <f>Patrocinadores!F129</f>
        <v>Privada</v>
      </c>
      <c r="C136" s="60"/>
      <c r="D136" s="64" t="str">
        <f>'Eixo - Porte'!D129</f>
        <v>1</v>
      </c>
      <c r="E136" s="60">
        <f>'Pluralidade de PB'!J129</f>
        <v>1</v>
      </c>
      <c r="F136" s="60">
        <f>População!C129</f>
        <v>3</v>
      </c>
      <c r="G136" s="60">
        <f>Exigível!E129</f>
        <v>1</v>
      </c>
      <c r="H136" s="60">
        <f>Patrocinadores!C129</f>
        <v>3</v>
      </c>
      <c r="I136" s="60">
        <f>'Fluxo Previdencial'!C129</f>
        <v>2</v>
      </c>
      <c r="J136" s="64">
        <f t="shared" si="8"/>
        <v>2.2000000000000002</v>
      </c>
      <c r="K136" s="59">
        <f t="shared" si="9"/>
        <v>3.2</v>
      </c>
      <c r="L136" s="65" t="str">
        <f t="shared" si="10"/>
        <v>S4</v>
      </c>
      <c r="M136"/>
      <c r="N136"/>
    </row>
    <row r="137" spans="1:14">
      <c r="A137" s="60" t="s">
        <v>159</v>
      </c>
      <c r="B137" s="60" t="str">
        <f>Patrocinadores!F130</f>
        <v>Privada</v>
      </c>
      <c r="C137" s="60"/>
      <c r="D137" s="64" t="str">
        <f>'Eixo - Porte'!D130</f>
        <v>2</v>
      </c>
      <c r="E137" s="60">
        <f>'Pluralidade de PB'!J130</f>
        <v>1</v>
      </c>
      <c r="F137" s="60">
        <f>População!C130</f>
        <v>3</v>
      </c>
      <c r="G137" s="60">
        <f>Exigível!E130</f>
        <v>1</v>
      </c>
      <c r="H137" s="60">
        <f>Patrocinadores!C130</f>
        <v>3</v>
      </c>
      <c r="I137" s="60">
        <f>'Fluxo Previdencial'!C130</f>
        <v>3</v>
      </c>
      <c r="J137" s="64">
        <f t="shared" ref="J137:J200" si="11">(E137*$Q$2+F137*$Q$3+G137*$Q$4+H137*$Q$5+I137*$Q$6)/($Q$2+$Q$3+$Q$4+$Q$5+$Q$6)</f>
        <v>2.4</v>
      </c>
      <c r="K137" s="59">
        <f t="shared" ref="K137:K200" si="12">D137+J137</f>
        <v>4.4000000000000004</v>
      </c>
      <c r="L137" s="65" t="str">
        <f t="shared" ref="L137:L200" si="13">IF(K137&gt;7,"S1",IF(K137&gt;=6,"S2",IF(K137&gt;=4,"S3","S4")))</f>
        <v>S3</v>
      </c>
      <c r="M137"/>
      <c r="N137"/>
    </row>
    <row r="138" spans="1:14">
      <c r="A138" s="60" t="s">
        <v>160</v>
      </c>
      <c r="B138" s="60" t="str">
        <f>Patrocinadores!F131</f>
        <v>Privada</v>
      </c>
      <c r="C138" s="60"/>
      <c r="D138" s="64" t="str">
        <f>'Eixo - Porte'!D131</f>
        <v>1</v>
      </c>
      <c r="E138" s="60">
        <f>'Pluralidade de PB'!J131</f>
        <v>1</v>
      </c>
      <c r="F138" s="60">
        <f>População!C131</f>
        <v>2</v>
      </c>
      <c r="G138" s="60">
        <f>Exigível!E131</f>
        <v>1</v>
      </c>
      <c r="H138" s="60">
        <f>Patrocinadores!C131</f>
        <v>2</v>
      </c>
      <c r="I138" s="60">
        <f>'Fluxo Previdencial'!C131</f>
        <v>1</v>
      </c>
      <c r="J138" s="64">
        <f t="shared" si="11"/>
        <v>1.5</v>
      </c>
      <c r="K138" s="59">
        <f t="shared" si="12"/>
        <v>2.5</v>
      </c>
      <c r="L138" s="65" t="str">
        <f t="shared" si="13"/>
        <v>S4</v>
      </c>
      <c r="M138"/>
      <c r="N138"/>
    </row>
    <row r="139" spans="1:14">
      <c r="A139" s="60" t="s">
        <v>161</v>
      </c>
      <c r="B139" s="60" t="str">
        <f>Patrocinadores!F132</f>
        <v>Privada</v>
      </c>
      <c r="C139" s="60"/>
      <c r="D139" s="64" t="str">
        <f>'Eixo - Porte'!D132</f>
        <v>1</v>
      </c>
      <c r="E139" s="60">
        <f>'Pluralidade de PB'!J132</f>
        <v>1</v>
      </c>
      <c r="F139" s="60">
        <f>População!C132</f>
        <v>1</v>
      </c>
      <c r="G139" s="60">
        <f>Exigível!E132</f>
        <v>4</v>
      </c>
      <c r="H139" s="60">
        <f>Patrocinadores!C132</f>
        <v>3</v>
      </c>
      <c r="I139" s="60">
        <f>'Fluxo Previdencial'!C132</f>
        <v>1</v>
      </c>
      <c r="J139" s="64">
        <f t="shared" si="11"/>
        <v>2</v>
      </c>
      <c r="K139" s="59">
        <f t="shared" si="12"/>
        <v>3</v>
      </c>
      <c r="L139" s="65" t="str">
        <f t="shared" si="13"/>
        <v>S4</v>
      </c>
      <c r="M139"/>
      <c r="N139"/>
    </row>
    <row r="140" spans="1:14">
      <c r="A140" s="60" t="s">
        <v>162</v>
      </c>
      <c r="B140" s="60" t="str">
        <f>Patrocinadores!F133</f>
        <v>Privada</v>
      </c>
      <c r="C140" s="60"/>
      <c r="D140" s="64" t="str">
        <f>'Eixo - Porte'!D133</f>
        <v>1</v>
      </c>
      <c r="E140" s="60">
        <f>'Pluralidade de PB'!J133</f>
        <v>2</v>
      </c>
      <c r="F140" s="60">
        <f>População!C133</f>
        <v>2</v>
      </c>
      <c r="G140" s="60">
        <f>Exigível!E133</f>
        <v>1</v>
      </c>
      <c r="H140" s="60">
        <f>Patrocinadores!C133</f>
        <v>3</v>
      </c>
      <c r="I140" s="60">
        <f>'Fluxo Previdencial'!C133</f>
        <v>2</v>
      </c>
      <c r="J140" s="64">
        <f t="shared" si="11"/>
        <v>2</v>
      </c>
      <c r="K140" s="59">
        <f t="shared" si="12"/>
        <v>3</v>
      </c>
      <c r="L140" s="65" t="str">
        <f t="shared" si="13"/>
        <v>S4</v>
      </c>
      <c r="M140"/>
      <c r="N140"/>
    </row>
    <row r="141" spans="1:14">
      <c r="A141" s="60" t="s">
        <v>163</v>
      </c>
      <c r="B141" s="60" t="str">
        <f>Patrocinadores!F134</f>
        <v>Pública Estadual</v>
      </c>
      <c r="C141" s="60"/>
      <c r="D141" s="64" t="str">
        <f>'Eixo - Porte'!D134</f>
        <v>3</v>
      </c>
      <c r="E141" s="60">
        <f>'Pluralidade de PB'!J134</f>
        <v>3</v>
      </c>
      <c r="F141" s="60">
        <f>População!C134</f>
        <v>4</v>
      </c>
      <c r="G141" s="60">
        <f>Exigível!E134</f>
        <v>4</v>
      </c>
      <c r="H141" s="60">
        <f>Patrocinadores!C134</f>
        <v>3</v>
      </c>
      <c r="I141" s="60">
        <f>'Fluxo Previdencial'!C134</f>
        <v>3</v>
      </c>
      <c r="J141" s="64">
        <f t="shared" si="11"/>
        <v>3.5</v>
      </c>
      <c r="K141" s="59">
        <f t="shared" si="12"/>
        <v>6.5</v>
      </c>
      <c r="L141" s="65" t="str">
        <f t="shared" si="13"/>
        <v>S2</v>
      </c>
      <c r="M141"/>
      <c r="N141"/>
    </row>
    <row r="142" spans="1:14">
      <c r="A142" s="60" t="s">
        <v>164</v>
      </c>
      <c r="B142" s="60" t="str">
        <f>Patrocinadores!F135</f>
        <v>Privada</v>
      </c>
      <c r="C142" s="60"/>
      <c r="D142" s="64" t="str">
        <f>'Eixo - Porte'!D135</f>
        <v>1</v>
      </c>
      <c r="E142" s="60">
        <f>'Pluralidade de PB'!J135</f>
        <v>2</v>
      </c>
      <c r="F142" s="60">
        <f>População!C135</f>
        <v>2</v>
      </c>
      <c r="G142" s="60">
        <f>Exigível!E135</f>
        <v>1</v>
      </c>
      <c r="H142" s="60">
        <f>Patrocinadores!C135</f>
        <v>4</v>
      </c>
      <c r="I142" s="60">
        <f>'Fluxo Previdencial'!C135</f>
        <v>1</v>
      </c>
      <c r="J142" s="64">
        <f t="shared" si="11"/>
        <v>2</v>
      </c>
      <c r="K142" s="59">
        <f t="shared" si="12"/>
        <v>3</v>
      </c>
      <c r="L142" s="65" t="str">
        <f t="shared" si="13"/>
        <v>S4</v>
      </c>
      <c r="M142"/>
      <c r="N142"/>
    </row>
    <row r="143" spans="1:14">
      <c r="A143" s="60" t="s">
        <v>165</v>
      </c>
      <c r="B143" s="60" t="str">
        <f>Patrocinadores!F136</f>
        <v>Privada</v>
      </c>
      <c r="C143" s="60"/>
      <c r="D143" s="64" t="str">
        <f>'Eixo - Porte'!D136</f>
        <v>2</v>
      </c>
      <c r="E143" s="60">
        <f>'Pluralidade de PB'!J136</f>
        <v>1</v>
      </c>
      <c r="F143" s="60">
        <f>População!C136</f>
        <v>2</v>
      </c>
      <c r="G143" s="60">
        <f>Exigível!E136</f>
        <v>3</v>
      </c>
      <c r="H143" s="60">
        <f>Patrocinadores!C136</f>
        <v>3</v>
      </c>
      <c r="I143" s="60">
        <f>'Fluxo Previdencial'!C136</f>
        <v>2</v>
      </c>
      <c r="J143" s="64">
        <f t="shared" si="11"/>
        <v>2.2999999999999998</v>
      </c>
      <c r="K143" s="59">
        <f t="shared" si="12"/>
        <v>4.3</v>
      </c>
      <c r="L143" s="65" t="str">
        <f t="shared" si="13"/>
        <v>S3</v>
      </c>
      <c r="M143"/>
      <c r="N143"/>
    </row>
    <row r="144" spans="1:14">
      <c r="A144" s="60" t="s">
        <v>166</v>
      </c>
      <c r="B144" s="60" t="str">
        <f>Patrocinadores!F137</f>
        <v>Privada</v>
      </c>
      <c r="C144" s="60"/>
      <c r="D144" s="64" t="str">
        <f>'Eixo - Porte'!D137</f>
        <v>3</v>
      </c>
      <c r="E144" s="60">
        <f>'Pluralidade de PB'!J137</f>
        <v>4</v>
      </c>
      <c r="F144" s="60">
        <f>População!C137</f>
        <v>4</v>
      </c>
      <c r="G144" s="60">
        <f>Exigível!E137</f>
        <v>4</v>
      </c>
      <c r="H144" s="60">
        <f>Patrocinadores!C137</f>
        <v>4</v>
      </c>
      <c r="I144" s="60">
        <f>'Fluxo Previdencial'!C137</f>
        <v>4</v>
      </c>
      <c r="J144" s="64">
        <f t="shared" si="11"/>
        <v>4</v>
      </c>
      <c r="K144" s="59">
        <f t="shared" si="12"/>
        <v>7</v>
      </c>
      <c r="L144" s="65" t="str">
        <f t="shared" si="13"/>
        <v>S2</v>
      </c>
      <c r="M144"/>
      <c r="N144"/>
    </row>
    <row r="145" spans="1:14">
      <c r="A145" s="60" t="s">
        <v>167</v>
      </c>
      <c r="B145" s="60" t="str">
        <f>Patrocinadores!F138</f>
        <v>Instituidor</v>
      </c>
      <c r="C145" s="60"/>
      <c r="D145" s="64" t="str">
        <f>'Eixo - Porte'!D138</f>
        <v>1</v>
      </c>
      <c r="E145" s="60">
        <f>'Pluralidade de PB'!J138</f>
        <v>1</v>
      </c>
      <c r="F145" s="60">
        <f>População!C138</f>
        <v>1</v>
      </c>
      <c r="G145" s="60">
        <f>Exigível!E138</f>
        <v>1</v>
      </c>
      <c r="H145" s="60">
        <f>Patrocinadores!C138</f>
        <v>1</v>
      </c>
      <c r="I145" s="60">
        <f>'Fluxo Previdencial'!C138</f>
        <v>1</v>
      </c>
      <c r="J145" s="64">
        <f t="shared" si="11"/>
        <v>1</v>
      </c>
      <c r="K145" s="59">
        <f t="shared" si="12"/>
        <v>2</v>
      </c>
      <c r="L145" s="65" t="str">
        <f t="shared" si="13"/>
        <v>S4</v>
      </c>
      <c r="M145"/>
      <c r="N145"/>
    </row>
    <row r="146" spans="1:14">
      <c r="A146" s="60" t="s">
        <v>168</v>
      </c>
      <c r="B146" s="60" t="str">
        <f>Patrocinadores!F139</f>
        <v>Privada</v>
      </c>
      <c r="C146" s="60"/>
      <c r="D146" s="64" t="str">
        <f>'Eixo - Porte'!D139</f>
        <v>2</v>
      </c>
      <c r="E146" s="60">
        <f>'Pluralidade de PB'!J139</f>
        <v>1</v>
      </c>
      <c r="F146" s="60">
        <f>População!C139</f>
        <v>3</v>
      </c>
      <c r="G146" s="60">
        <f>Exigível!E139</f>
        <v>1</v>
      </c>
      <c r="H146" s="60">
        <f>Patrocinadores!C139</f>
        <v>4</v>
      </c>
      <c r="I146" s="60">
        <f>'Fluxo Previdencial'!C139</f>
        <v>4</v>
      </c>
      <c r="J146" s="64">
        <f t="shared" si="11"/>
        <v>2.8</v>
      </c>
      <c r="K146" s="59">
        <f t="shared" si="12"/>
        <v>4.8</v>
      </c>
      <c r="L146" s="65" t="str">
        <f t="shared" si="13"/>
        <v>S3</v>
      </c>
      <c r="M146"/>
      <c r="N146"/>
    </row>
    <row r="147" spans="1:14">
      <c r="A147" s="60" t="s">
        <v>169</v>
      </c>
      <c r="B147" s="60" t="str">
        <f>Patrocinadores!F140</f>
        <v>Privada</v>
      </c>
      <c r="C147" s="60"/>
      <c r="D147" s="64" t="str">
        <f>'Eixo - Porte'!D140</f>
        <v>3</v>
      </c>
      <c r="E147" s="60">
        <f>'Pluralidade de PB'!J140</f>
        <v>4</v>
      </c>
      <c r="F147" s="60">
        <f>População!C140</f>
        <v>4</v>
      </c>
      <c r="G147" s="60">
        <f>Exigível!E140</f>
        <v>2</v>
      </c>
      <c r="H147" s="60">
        <f>Patrocinadores!C140</f>
        <v>4</v>
      </c>
      <c r="I147" s="60">
        <f>'Fluxo Previdencial'!C140</f>
        <v>4</v>
      </c>
      <c r="J147" s="64">
        <f t="shared" si="11"/>
        <v>3.6</v>
      </c>
      <c r="K147" s="59">
        <f t="shared" si="12"/>
        <v>6.6</v>
      </c>
      <c r="L147" s="65" t="str">
        <f t="shared" si="13"/>
        <v>S2</v>
      </c>
      <c r="M147"/>
      <c r="N147"/>
    </row>
    <row r="148" spans="1:14">
      <c r="A148" s="60" t="s">
        <v>170</v>
      </c>
      <c r="B148" s="60" t="str">
        <f>Patrocinadores!F141</f>
        <v>Privada</v>
      </c>
      <c r="C148" s="60"/>
      <c r="D148" s="64" t="str">
        <f>'Eixo - Porte'!D141</f>
        <v>2</v>
      </c>
      <c r="E148" s="60">
        <f>'Pluralidade de PB'!J141</f>
        <v>2</v>
      </c>
      <c r="F148" s="60">
        <f>População!C141</f>
        <v>4</v>
      </c>
      <c r="G148" s="60">
        <f>Exigível!E141</f>
        <v>2</v>
      </c>
      <c r="H148" s="60">
        <f>Patrocinadores!C141</f>
        <v>2</v>
      </c>
      <c r="I148" s="60">
        <f>'Fluxo Previdencial'!C141</f>
        <v>3</v>
      </c>
      <c r="J148" s="64">
        <f t="shared" si="11"/>
        <v>2.8</v>
      </c>
      <c r="K148" s="59">
        <f t="shared" si="12"/>
        <v>4.8</v>
      </c>
      <c r="L148" s="65" t="str">
        <f t="shared" si="13"/>
        <v>S3</v>
      </c>
      <c r="M148"/>
      <c r="N148"/>
    </row>
    <row r="149" spans="1:14">
      <c r="A149" s="60" t="s">
        <v>171</v>
      </c>
      <c r="B149" s="60" t="str">
        <f>Patrocinadores!F142</f>
        <v>Privada</v>
      </c>
      <c r="C149" s="60"/>
      <c r="D149" s="64" t="str">
        <f>'Eixo - Porte'!D142</f>
        <v>3</v>
      </c>
      <c r="E149" s="60">
        <f>'Pluralidade de PB'!J142</f>
        <v>4</v>
      </c>
      <c r="F149" s="60">
        <f>População!C142</f>
        <v>4</v>
      </c>
      <c r="G149" s="60">
        <f>Exigível!E142</f>
        <v>3</v>
      </c>
      <c r="H149" s="60">
        <f>Patrocinadores!C142</f>
        <v>4</v>
      </c>
      <c r="I149" s="60">
        <f>'Fluxo Previdencial'!C142</f>
        <v>4</v>
      </c>
      <c r="J149" s="64">
        <f t="shared" si="11"/>
        <v>3.8</v>
      </c>
      <c r="K149" s="59">
        <f t="shared" si="12"/>
        <v>6.8</v>
      </c>
      <c r="L149" s="65" t="str">
        <f t="shared" si="13"/>
        <v>S2</v>
      </c>
      <c r="M149"/>
      <c r="N149"/>
    </row>
    <row r="150" spans="1:14">
      <c r="A150" s="60" t="s">
        <v>172</v>
      </c>
      <c r="B150" s="60" t="str">
        <f>Patrocinadores!F143</f>
        <v>Instituidor</v>
      </c>
      <c r="C150" s="60"/>
      <c r="D150" s="64" t="str">
        <f>'Eixo - Porte'!D143</f>
        <v>1</v>
      </c>
      <c r="E150" s="60">
        <f>'Pluralidade de PB'!J143</f>
        <v>1</v>
      </c>
      <c r="F150" s="60">
        <f>População!C143</f>
        <v>4</v>
      </c>
      <c r="G150" s="60">
        <f>Exigível!E143</f>
        <v>1</v>
      </c>
      <c r="H150" s="60">
        <f>Patrocinadores!C143</f>
        <v>3</v>
      </c>
      <c r="I150" s="60">
        <f>'Fluxo Previdencial'!C143</f>
        <v>1</v>
      </c>
      <c r="J150" s="64">
        <f t="shared" si="11"/>
        <v>2.2999999999999998</v>
      </c>
      <c r="K150" s="59">
        <f t="shared" si="12"/>
        <v>3.3</v>
      </c>
      <c r="L150" s="65" t="str">
        <f t="shared" si="13"/>
        <v>S4</v>
      </c>
      <c r="M150"/>
      <c r="N150"/>
    </row>
    <row r="151" spans="1:14">
      <c r="A151" s="60" t="s">
        <v>173</v>
      </c>
      <c r="B151" s="60" t="str">
        <f>Patrocinadores!F144</f>
        <v>Privada</v>
      </c>
      <c r="C151" s="60"/>
      <c r="D151" s="64" t="str">
        <f>'Eixo - Porte'!D144</f>
        <v>3</v>
      </c>
      <c r="E151" s="60">
        <f>'Pluralidade de PB'!J144</f>
        <v>2</v>
      </c>
      <c r="F151" s="60">
        <f>População!C144</f>
        <v>4</v>
      </c>
      <c r="G151" s="60">
        <f>Exigível!E144</f>
        <v>4</v>
      </c>
      <c r="H151" s="60">
        <f>Patrocinadores!C144</f>
        <v>4</v>
      </c>
      <c r="I151" s="60">
        <f>'Fluxo Previdencial'!C144</f>
        <v>4</v>
      </c>
      <c r="J151" s="64">
        <f t="shared" si="11"/>
        <v>3.8</v>
      </c>
      <c r="K151" s="59">
        <f t="shared" si="12"/>
        <v>6.8</v>
      </c>
      <c r="L151" s="65" t="str">
        <f t="shared" si="13"/>
        <v>S2</v>
      </c>
      <c r="M151"/>
      <c r="N151"/>
    </row>
    <row r="152" spans="1:14">
      <c r="A152" s="60" t="s">
        <v>174</v>
      </c>
      <c r="B152" s="60" t="str">
        <f>Patrocinadores!F145</f>
        <v>Pública Federal</v>
      </c>
      <c r="C152" s="60"/>
      <c r="D152" s="64" t="str">
        <f>'Eixo - Porte'!D145</f>
        <v>3</v>
      </c>
      <c r="E152" s="60">
        <f>'Pluralidade de PB'!J145</f>
        <v>2</v>
      </c>
      <c r="F152" s="60">
        <f>População!C145</f>
        <v>2</v>
      </c>
      <c r="G152" s="60">
        <f>Exigível!E145</f>
        <v>2</v>
      </c>
      <c r="H152" s="60">
        <f>Patrocinadores!C145</f>
        <v>2</v>
      </c>
      <c r="I152" s="60">
        <f>'Fluxo Previdencial'!C145</f>
        <v>4</v>
      </c>
      <c r="J152" s="64">
        <f t="shared" si="11"/>
        <v>2.4</v>
      </c>
      <c r="K152" s="59">
        <f t="shared" si="12"/>
        <v>5.4</v>
      </c>
      <c r="L152" s="65" t="str">
        <f t="shared" si="13"/>
        <v>S3</v>
      </c>
      <c r="M152"/>
      <c r="N152"/>
    </row>
    <row r="153" spans="1:14">
      <c r="A153" s="60" t="s">
        <v>175</v>
      </c>
      <c r="B153" s="60" t="str">
        <f>Patrocinadores!F146</f>
        <v>Instituidor</v>
      </c>
      <c r="C153" s="60"/>
      <c r="D153" s="64" t="str">
        <f>'Eixo - Porte'!D146</f>
        <v>1</v>
      </c>
      <c r="E153" s="60">
        <f>'Pluralidade de PB'!J146</f>
        <v>1</v>
      </c>
      <c r="F153" s="60">
        <f>População!C146</f>
        <v>3</v>
      </c>
      <c r="G153" s="60">
        <f>Exigível!E146</f>
        <v>1</v>
      </c>
      <c r="H153" s="60">
        <f>Patrocinadores!C146</f>
        <v>2</v>
      </c>
      <c r="I153" s="60">
        <f>'Fluxo Previdencial'!C146</f>
        <v>1</v>
      </c>
      <c r="J153" s="64">
        <f t="shared" si="11"/>
        <v>1.8</v>
      </c>
      <c r="K153" s="59">
        <f t="shared" si="12"/>
        <v>2.8</v>
      </c>
      <c r="L153" s="65" t="str">
        <f t="shared" si="13"/>
        <v>S4</v>
      </c>
      <c r="M153"/>
      <c r="N153"/>
    </row>
    <row r="154" spans="1:14">
      <c r="A154" s="60" t="s">
        <v>176</v>
      </c>
      <c r="B154" s="60" t="str">
        <f>Patrocinadores!F147</f>
        <v>Instituidor</v>
      </c>
      <c r="C154" s="60"/>
      <c r="D154" s="64" t="str">
        <f>'Eixo - Porte'!D147</f>
        <v>1</v>
      </c>
      <c r="E154" s="60">
        <f>'Pluralidade de PB'!J147</f>
        <v>1</v>
      </c>
      <c r="F154" s="60">
        <f>População!C147</f>
        <v>4</v>
      </c>
      <c r="G154" s="60">
        <f>Exigível!E147</f>
        <v>3</v>
      </c>
      <c r="H154" s="60">
        <f>Patrocinadores!C147</f>
        <v>4</v>
      </c>
      <c r="I154" s="60">
        <f>'Fluxo Previdencial'!C147</f>
        <v>2</v>
      </c>
      <c r="J154" s="64">
        <f t="shared" si="11"/>
        <v>3.1</v>
      </c>
      <c r="K154" s="59">
        <f t="shared" si="12"/>
        <v>4.0999999999999996</v>
      </c>
      <c r="L154" s="65" t="str">
        <f t="shared" si="13"/>
        <v>S3</v>
      </c>
      <c r="M154"/>
      <c r="N154"/>
    </row>
    <row r="155" spans="1:14">
      <c r="A155" s="60" t="s">
        <v>177</v>
      </c>
      <c r="B155" s="60" t="str">
        <f>Patrocinadores!F148</f>
        <v>Instituidor</v>
      </c>
      <c r="C155" s="60"/>
      <c r="D155" s="64" t="str">
        <f>'Eixo - Porte'!D148</f>
        <v>1</v>
      </c>
      <c r="E155" s="60">
        <f>'Pluralidade de PB'!J148</f>
        <v>1</v>
      </c>
      <c r="F155" s="60">
        <f>População!C148</f>
        <v>1</v>
      </c>
      <c r="G155" s="60">
        <f>Exigível!E148</f>
        <v>1</v>
      </c>
      <c r="H155" s="60">
        <f>Patrocinadores!C148</f>
        <v>2</v>
      </c>
      <c r="I155" s="60">
        <f>'Fluxo Previdencial'!C148</f>
        <v>1</v>
      </c>
      <c r="J155" s="64">
        <f t="shared" si="11"/>
        <v>1.2</v>
      </c>
      <c r="K155" s="59">
        <f t="shared" si="12"/>
        <v>2.2000000000000002</v>
      </c>
      <c r="L155" s="65" t="str">
        <f t="shared" si="13"/>
        <v>S4</v>
      </c>
      <c r="M155"/>
      <c r="N155"/>
    </row>
    <row r="156" spans="1:14">
      <c r="A156" s="60" t="s">
        <v>178</v>
      </c>
      <c r="B156" s="60" t="str">
        <f>Patrocinadores!F149</f>
        <v>Instituidor</v>
      </c>
      <c r="C156" s="60"/>
      <c r="D156" s="64" t="str">
        <f>'Eixo - Porte'!D149</f>
        <v>2</v>
      </c>
      <c r="E156" s="60">
        <f>'Pluralidade de PB'!J149</f>
        <v>1</v>
      </c>
      <c r="F156" s="60">
        <f>População!C149</f>
        <v>4</v>
      </c>
      <c r="G156" s="60">
        <f>Exigível!E149</f>
        <v>1</v>
      </c>
      <c r="H156" s="60">
        <f>Patrocinadores!C149</f>
        <v>2</v>
      </c>
      <c r="I156" s="60">
        <f>'Fluxo Previdencial'!C149</f>
        <v>2</v>
      </c>
      <c r="J156" s="64">
        <f t="shared" si="11"/>
        <v>2.2999999999999998</v>
      </c>
      <c r="K156" s="59">
        <f t="shared" si="12"/>
        <v>4.3</v>
      </c>
      <c r="L156" s="65" t="str">
        <f t="shared" si="13"/>
        <v>S3</v>
      </c>
      <c r="M156"/>
      <c r="N156"/>
    </row>
    <row r="157" spans="1:14">
      <c r="A157" s="60" t="s">
        <v>179</v>
      </c>
      <c r="B157" s="60" t="str">
        <f>Patrocinadores!F150</f>
        <v>Instituidor</v>
      </c>
      <c r="C157" s="60"/>
      <c r="D157" s="64" t="str">
        <f>'Eixo - Porte'!D150</f>
        <v>1</v>
      </c>
      <c r="E157" s="60">
        <f>'Pluralidade de PB'!J150</f>
        <v>1</v>
      </c>
      <c r="F157" s="60">
        <f>População!C150</f>
        <v>3</v>
      </c>
      <c r="G157" s="60">
        <f>Exigível!E150</f>
        <v>4</v>
      </c>
      <c r="H157" s="60">
        <f>Patrocinadores!C150</f>
        <v>2</v>
      </c>
      <c r="I157" s="60">
        <f>'Fluxo Previdencial'!C150</f>
        <v>1</v>
      </c>
      <c r="J157" s="64">
        <f t="shared" si="11"/>
        <v>2.4</v>
      </c>
      <c r="K157" s="59">
        <f t="shared" si="12"/>
        <v>3.4</v>
      </c>
      <c r="L157" s="65" t="str">
        <f t="shared" si="13"/>
        <v>S4</v>
      </c>
      <c r="M157"/>
      <c r="N157"/>
    </row>
    <row r="158" spans="1:14">
      <c r="A158" s="60" t="s">
        <v>180</v>
      </c>
      <c r="B158" s="60" t="str">
        <f>Patrocinadores!F151</f>
        <v>Instituidor</v>
      </c>
      <c r="C158" s="60"/>
      <c r="D158" s="64" t="str">
        <f>'Eixo - Porte'!D151</f>
        <v>1</v>
      </c>
      <c r="E158" s="60">
        <f>'Pluralidade de PB'!J151</f>
        <v>1</v>
      </c>
      <c r="F158" s="60">
        <f>População!C151</f>
        <v>3</v>
      </c>
      <c r="G158" s="60">
        <f>Exigível!E151</f>
        <v>3</v>
      </c>
      <c r="H158" s="60">
        <f>Patrocinadores!C151</f>
        <v>2</v>
      </c>
      <c r="I158" s="60">
        <f>'Fluxo Previdencial'!C151</f>
        <v>1</v>
      </c>
      <c r="J158" s="64">
        <f t="shared" si="11"/>
        <v>2.2000000000000002</v>
      </c>
      <c r="K158" s="59">
        <f t="shared" si="12"/>
        <v>3.2</v>
      </c>
      <c r="L158" s="65" t="str">
        <f t="shared" si="13"/>
        <v>S4</v>
      </c>
      <c r="M158"/>
      <c r="N158"/>
    </row>
    <row r="159" spans="1:14">
      <c r="A159" s="60" t="s">
        <v>181</v>
      </c>
      <c r="B159" s="60" t="str">
        <f>Patrocinadores!F152</f>
        <v>Instituidor</v>
      </c>
      <c r="C159" s="60"/>
      <c r="D159" s="64" t="str">
        <f>'Eixo - Porte'!D152</f>
        <v>1</v>
      </c>
      <c r="E159" s="60">
        <f>'Pluralidade de PB'!J152</f>
        <v>1</v>
      </c>
      <c r="F159" s="60">
        <f>População!C152</f>
        <v>3</v>
      </c>
      <c r="G159" s="60">
        <f>Exigível!E152</f>
        <v>1</v>
      </c>
      <c r="H159" s="60">
        <f>Patrocinadores!C152</f>
        <v>2</v>
      </c>
      <c r="I159" s="60">
        <f>'Fluxo Previdencial'!C152</f>
        <v>1</v>
      </c>
      <c r="J159" s="64">
        <f t="shared" si="11"/>
        <v>1.8</v>
      </c>
      <c r="K159" s="59">
        <f t="shared" si="12"/>
        <v>2.8</v>
      </c>
      <c r="L159" s="65" t="str">
        <f t="shared" si="13"/>
        <v>S4</v>
      </c>
      <c r="M159"/>
      <c r="N159"/>
    </row>
    <row r="160" spans="1:14">
      <c r="A160" s="60" t="s">
        <v>182</v>
      </c>
      <c r="B160" s="60" t="str">
        <f>Patrocinadores!F153</f>
        <v>Instituidor</v>
      </c>
      <c r="C160" s="60"/>
      <c r="D160" s="64" t="str">
        <f>'Eixo - Porte'!D153</f>
        <v>2</v>
      </c>
      <c r="E160" s="60">
        <f>'Pluralidade de PB'!J153</f>
        <v>1</v>
      </c>
      <c r="F160" s="60">
        <f>População!C153</f>
        <v>4</v>
      </c>
      <c r="G160" s="60">
        <f>Exigível!E153</f>
        <v>3</v>
      </c>
      <c r="H160" s="60">
        <f>Patrocinadores!C153</f>
        <v>4</v>
      </c>
      <c r="I160" s="60">
        <f>'Fluxo Previdencial'!C153</f>
        <v>3</v>
      </c>
      <c r="J160" s="64">
        <f t="shared" si="11"/>
        <v>3.3</v>
      </c>
      <c r="K160" s="59">
        <f t="shared" si="12"/>
        <v>5.3</v>
      </c>
      <c r="L160" s="65" t="str">
        <f t="shared" si="13"/>
        <v>S3</v>
      </c>
      <c r="M160"/>
      <c r="N160"/>
    </row>
    <row r="161" spans="1:14">
      <c r="A161" s="60" t="s">
        <v>183</v>
      </c>
      <c r="B161" s="60" t="str">
        <f>Patrocinadores!F154</f>
        <v>Privada</v>
      </c>
      <c r="C161" s="60"/>
      <c r="D161" s="64" t="str">
        <f>'Eixo - Porte'!D154</f>
        <v>1</v>
      </c>
      <c r="E161" s="60">
        <f>'Pluralidade de PB'!J154</f>
        <v>1</v>
      </c>
      <c r="F161" s="60">
        <f>População!C154</f>
        <v>1</v>
      </c>
      <c r="G161" s="60">
        <f>Exigível!E154</f>
        <v>1</v>
      </c>
      <c r="H161" s="60">
        <f>Patrocinadores!C154</f>
        <v>1</v>
      </c>
      <c r="I161" s="60">
        <f>'Fluxo Previdencial'!C154</f>
        <v>1</v>
      </c>
      <c r="J161" s="64">
        <f t="shared" si="11"/>
        <v>1</v>
      </c>
      <c r="K161" s="59">
        <f t="shared" si="12"/>
        <v>2</v>
      </c>
      <c r="L161" s="65" t="str">
        <f t="shared" si="13"/>
        <v>S4</v>
      </c>
      <c r="M161"/>
      <c r="N161"/>
    </row>
    <row r="162" spans="1:14">
      <c r="A162" s="60" t="s">
        <v>184</v>
      </c>
      <c r="B162" s="60" t="str">
        <f>Patrocinadores!F155</f>
        <v>Privada</v>
      </c>
      <c r="C162" s="60"/>
      <c r="D162" s="64" t="str">
        <f>'Eixo - Porte'!D155</f>
        <v>1</v>
      </c>
      <c r="E162" s="60">
        <f>'Pluralidade de PB'!J155</f>
        <v>1</v>
      </c>
      <c r="F162" s="60">
        <f>População!C155</f>
        <v>3</v>
      </c>
      <c r="G162" s="60">
        <f>Exigível!E155</f>
        <v>1</v>
      </c>
      <c r="H162" s="60">
        <f>Patrocinadores!C155</f>
        <v>2</v>
      </c>
      <c r="I162" s="60">
        <f>'Fluxo Previdencial'!C155</f>
        <v>3</v>
      </c>
      <c r="J162" s="64">
        <f t="shared" si="11"/>
        <v>2.2000000000000002</v>
      </c>
      <c r="K162" s="59">
        <f t="shared" si="12"/>
        <v>3.2</v>
      </c>
      <c r="L162" s="65" t="str">
        <f t="shared" si="13"/>
        <v>S4</v>
      </c>
      <c r="M162"/>
      <c r="N162"/>
    </row>
    <row r="163" spans="1:14">
      <c r="A163" s="60" t="s">
        <v>185</v>
      </c>
      <c r="B163" s="60" t="str">
        <f>Patrocinadores!F156</f>
        <v>Pública Federal</v>
      </c>
      <c r="C163" s="60"/>
      <c r="D163" s="64" t="str">
        <f>'Eixo - Porte'!D156</f>
        <v>4</v>
      </c>
      <c r="E163" s="60">
        <f>'Pluralidade de PB'!J156</f>
        <v>4</v>
      </c>
      <c r="F163" s="60">
        <f>População!C156</f>
        <v>4</v>
      </c>
      <c r="G163" s="60">
        <f>Exigível!E156</f>
        <v>4</v>
      </c>
      <c r="H163" s="60">
        <f>Patrocinadores!C156</f>
        <v>4</v>
      </c>
      <c r="I163" s="60">
        <f>'Fluxo Previdencial'!C156</f>
        <v>4</v>
      </c>
      <c r="J163" s="64">
        <f t="shared" si="11"/>
        <v>4</v>
      </c>
      <c r="K163" s="59">
        <f t="shared" si="12"/>
        <v>8</v>
      </c>
      <c r="L163" s="65" t="str">
        <f t="shared" si="13"/>
        <v>S1</v>
      </c>
      <c r="M163" t="s">
        <v>2329</v>
      </c>
      <c r="N163"/>
    </row>
    <row r="164" spans="1:14">
      <c r="A164" s="60" t="s">
        <v>186</v>
      </c>
      <c r="B164" s="60" t="str">
        <f>Patrocinadores!F157</f>
        <v>Privada</v>
      </c>
      <c r="C164" s="60"/>
      <c r="D164" s="64" t="str">
        <f>'Eixo - Porte'!D157</f>
        <v>2</v>
      </c>
      <c r="E164" s="60">
        <f>'Pluralidade de PB'!J157</f>
        <v>1</v>
      </c>
      <c r="F164" s="60">
        <f>População!C157</f>
        <v>2</v>
      </c>
      <c r="G164" s="60">
        <f>Exigível!E157</f>
        <v>1</v>
      </c>
      <c r="H164" s="60">
        <f>Patrocinadores!C157</f>
        <v>2</v>
      </c>
      <c r="I164" s="60">
        <f>'Fluxo Previdencial'!C157</f>
        <v>2</v>
      </c>
      <c r="J164" s="64">
        <f t="shared" si="11"/>
        <v>1.7</v>
      </c>
      <c r="K164" s="59">
        <f t="shared" si="12"/>
        <v>3.7</v>
      </c>
      <c r="L164" s="65" t="str">
        <f t="shared" si="13"/>
        <v>S4</v>
      </c>
      <c r="M164"/>
      <c r="N164"/>
    </row>
    <row r="165" spans="1:14">
      <c r="A165" s="60" t="s">
        <v>187</v>
      </c>
      <c r="B165" s="60" t="str">
        <f>Patrocinadores!F158</f>
        <v>Privada</v>
      </c>
      <c r="C165" s="60"/>
      <c r="D165" s="64" t="str">
        <f>'Eixo - Porte'!D158</f>
        <v>2</v>
      </c>
      <c r="E165" s="60">
        <f>'Pluralidade de PB'!J158</f>
        <v>1</v>
      </c>
      <c r="F165" s="60">
        <f>População!C158</f>
        <v>3</v>
      </c>
      <c r="G165" s="60">
        <f>Exigível!E158</f>
        <v>1</v>
      </c>
      <c r="H165" s="60">
        <f>Patrocinadores!C158</f>
        <v>1</v>
      </c>
      <c r="I165" s="60">
        <f>'Fluxo Previdencial'!C158</f>
        <v>2</v>
      </c>
      <c r="J165" s="64">
        <f t="shared" si="11"/>
        <v>1.8</v>
      </c>
      <c r="K165" s="59">
        <f t="shared" si="12"/>
        <v>3.8</v>
      </c>
      <c r="L165" s="65" t="str">
        <f t="shared" si="13"/>
        <v>S4</v>
      </c>
      <c r="M165"/>
      <c r="N165"/>
    </row>
    <row r="166" spans="1:14">
      <c r="A166" s="60" t="s">
        <v>188</v>
      </c>
      <c r="B166" s="60" t="str">
        <f>Patrocinadores!F159</f>
        <v>Privada</v>
      </c>
      <c r="C166" s="60"/>
      <c r="D166" s="64" t="str">
        <f>'Eixo - Porte'!D159</f>
        <v>2</v>
      </c>
      <c r="E166" s="60">
        <f>'Pluralidade de PB'!J159</f>
        <v>2</v>
      </c>
      <c r="F166" s="60">
        <f>População!C159</f>
        <v>3</v>
      </c>
      <c r="G166" s="60">
        <f>Exigível!E159</f>
        <v>1</v>
      </c>
      <c r="H166" s="60">
        <f>Patrocinadores!C159</f>
        <v>4</v>
      </c>
      <c r="I166" s="60">
        <f>'Fluxo Previdencial'!C159</f>
        <v>2</v>
      </c>
      <c r="J166" s="64">
        <f t="shared" si="11"/>
        <v>2.5</v>
      </c>
      <c r="K166" s="59">
        <f t="shared" si="12"/>
        <v>4.5</v>
      </c>
      <c r="L166" s="65" t="str">
        <f t="shared" si="13"/>
        <v>S3</v>
      </c>
      <c r="M166"/>
      <c r="N166"/>
    </row>
    <row r="167" spans="1:14">
      <c r="A167" s="60" t="s">
        <v>189</v>
      </c>
      <c r="B167" s="60" t="str">
        <f>Patrocinadores!F160</f>
        <v>Pública Federal</v>
      </c>
      <c r="C167" s="60"/>
      <c r="D167" s="64" t="str">
        <f>'Eixo - Porte'!D160</f>
        <v>2</v>
      </c>
      <c r="E167" s="60">
        <f>'Pluralidade de PB'!J160</f>
        <v>1</v>
      </c>
      <c r="F167" s="60">
        <f>População!C160</f>
        <v>3</v>
      </c>
      <c r="G167" s="60">
        <f>Exigível!E160</f>
        <v>4</v>
      </c>
      <c r="H167" s="60">
        <f>Patrocinadores!C160</f>
        <v>3</v>
      </c>
      <c r="I167" s="60">
        <f>'Fluxo Previdencial'!C160</f>
        <v>4</v>
      </c>
      <c r="J167" s="64">
        <f t="shared" si="11"/>
        <v>3.2</v>
      </c>
      <c r="K167" s="59">
        <f t="shared" si="12"/>
        <v>5.2</v>
      </c>
      <c r="L167" s="65" t="str">
        <f t="shared" si="13"/>
        <v>S3</v>
      </c>
      <c r="M167"/>
      <c r="N167"/>
    </row>
    <row r="168" spans="1:14">
      <c r="A168" s="60" t="s">
        <v>190</v>
      </c>
      <c r="B168" s="60" t="str">
        <f>Patrocinadores!F161</f>
        <v>Pública Federal</v>
      </c>
      <c r="C168" s="60"/>
      <c r="D168" s="64" t="str">
        <f>'Eixo - Porte'!D161</f>
        <v>4</v>
      </c>
      <c r="E168" s="60">
        <f>'Pluralidade de PB'!J161</f>
        <v>2</v>
      </c>
      <c r="F168" s="60">
        <f>População!C161</f>
        <v>4</v>
      </c>
      <c r="G168" s="60">
        <f>Exigível!E161</f>
        <v>3</v>
      </c>
      <c r="H168" s="60">
        <f>Patrocinadores!C161</f>
        <v>2</v>
      </c>
      <c r="I168" s="60">
        <f>'Fluxo Previdencial'!C161</f>
        <v>4</v>
      </c>
      <c r="J168" s="64">
        <f t="shared" si="11"/>
        <v>3.2</v>
      </c>
      <c r="K168" s="59">
        <f t="shared" si="12"/>
        <v>7.2</v>
      </c>
      <c r="L168" s="65" t="str">
        <f t="shared" si="13"/>
        <v>S1</v>
      </c>
      <c r="M168" t="s">
        <v>2329</v>
      </c>
      <c r="N168"/>
    </row>
    <row r="169" spans="1:14">
      <c r="A169" s="60" t="s">
        <v>191</v>
      </c>
      <c r="B169" s="60" t="str">
        <f>Patrocinadores!F162</f>
        <v>Privada</v>
      </c>
      <c r="C169" s="60"/>
      <c r="D169" s="64" t="str">
        <f>'Eixo - Porte'!D162</f>
        <v>1</v>
      </c>
      <c r="E169" s="60">
        <f>'Pluralidade de PB'!J162</f>
        <v>1</v>
      </c>
      <c r="F169" s="60">
        <f>População!C162</f>
        <v>1</v>
      </c>
      <c r="G169" s="60">
        <f>Exigível!E162</f>
        <v>1</v>
      </c>
      <c r="H169" s="60">
        <f>Patrocinadores!C162</f>
        <v>2</v>
      </c>
      <c r="I169" s="60">
        <f>'Fluxo Previdencial'!C162</f>
        <v>2</v>
      </c>
      <c r="J169" s="64">
        <f t="shared" si="11"/>
        <v>1.4</v>
      </c>
      <c r="K169" s="59">
        <f t="shared" si="12"/>
        <v>2.4</v>
      </c>
      <c r="L169" s="65" t="str">
        <f t="shared" si="13"/>
        <v>S4</v>
      </c>
      <c r="M169"/>
      <c r="N169"/>
    </row>
    <row r="170" spans="1:14">
      <c r="A170" s="60" t="s">
        <v>192</v>
      </c>
      <c r="B170" s="60" t="str">
        <f>Patrocinadores!F163</f>
        <v>Pública Estadual</v>
      </c>
      <c r="C170" s="60"/>
      <c r="D170" s="64" t="str">
        <f>'Eixo - Porte'!D163</f>
        <v>2</v>
      </c>
      <c r="E170" s="60">
        <f>'Pluralidade de PB'!J163</f>
        <v>3</v>
      </c>
      <c r="F170" s="60">
        <f>População!C163</f>
        <v>3</v>
      </c>
      <c r="G170" s="60">
        <f>Exigível!E163</f>
        <v>4</v>
      </c>
      <c r="H170" s="60">
        <f>Patrocinadores!C163</f>
        <v>2</v>
      </c>
      <c r="I170" s="60">
        <f>'Fluxo Previdencial'!C163</f>
        <v>4</v>
      </c>
      <c r="J170" s="64">
        <f t="shared" si="11"/>
        <v>3.2</v>
      </c>
      <c r="K170" s="59">
        <f t="shared" si="12"/>
        <v>5.2</v>
      </c>
      <c r="L170" s="65" t="str">
        <f t="shared" si="13"/>
        <v>S3</v>
      </c>
      <c r="M170"/>
      <c r="N170"/>
    </row>
    <row r="171" spans="1:14">
      <c r="A171" s="60" t="s">
        <v>193</v>
      </c>
      <c r="B171" s="60" t="str">
        <f>Patrocinadores!F164</f>
        <v>Privada</v>
      </c>
      <c r="C171" s="60"/>
      <c r="D171" s="64" t="str">
        <f>'Eixo - Porte'!D164</f>
        <v>1</v>
      </c>
      <c r="E171" s="60">
        <f>'Pluralidade de PB'!J164</f>
        <v>1</v>
      </c>
      <c r="F171" s="60">
        <f>População!C164</f>
        <v>4</v>
      </c>
      <c r="G171" s="60">
        <f>Exigível!E164</f>
        <v>1</v>
      </c>
      <c r="H171" s="60">
        <f>Patrocinadores!C164</f>
        <v>3</v>
      </c>
      <c r="I171" s="60">
        <f>'Fluxo Previdencial'!C164</f>
        <v>2</v>
      </c>
      <c r="J171" s="64">
        <f t="shared" si="11"/>
        <v>2.5</v>
      </c>
      <c r="K171" s="59">
        <f t="shared" si="12"/>
        <v>3.5</v>
      </c>
      <c r="L171" s="65" t="str">
        <f t="shared" si="13"/>
        <v>S4</v>
      </c>
      <c r="M171"/>
      <c r="N171"/>
    </row>
    <row r="172" spans="1:14">
      <c r="A172" s="60" t="s">
        <v>194</v>
      </c>
      <c r="B172" s="60" t="str">
        <f>Patrocinadores!F165</f>
        <v>Pública Federal</v>
      </c>
      <c r="C172" s="60"/>
      <c r="D172" s="64" t="str">
        <f>'Eixo - Porte'!D165</f>
        <v>1</v>
      </c>
      <c r="E172" s="60">
        <f>'Pluralidade de PB'!J165</f>
        <v>1</v>
      </c>
      <c r="F172" s="60">
        <f>População!C165</f>
        <v>1</v>
      </c>
      <c r="G172" s="60">
        <f>Exigível!E165</f>
        <v>4</v>
      </c>
      <c r="H172" s="60">
        <f>Patrocinadores!C165</f>
        <v>2</v>
      </c>
      <c r="I172" s="60">
        <f>'Fluxo Previdencial'!C165</f>
        <v>1</v>
      </c>
      <c r="J172" s="64">
        <f t="shared" si="11"/>
        <v>1.8</v>
      </c>
      <c r="K172" s="59">
        <f t="shared" si="12"/>
        <v>2.8</v>
      </c>
      <c r="L172" s="65" t="str">
        <f t="shared" si="13"/>
        <v>S4</v>
      </c>
      <c r="M172"/>
      <c r="N172"/>
    </row>
    <row r="173" spans="1:14">
      <c r="A173" s="60" t="s">
        <v>195</v>
      </c>
      <c r="B173" s="60" t="str">
        <f>Patrocinadores!F166</f>
        <v>Privada</v>
      </c>
      <c r="C173" s="60"/>
      <c r="D173" s="64" t="str">
        <f>'Eixo - Porte'!D166</f>
        <v>1</v>
      </c>
      <c r="E173" s="60">
        <f>'Pluralidade de PB'!J166</f>
        <v>1</v>
      </c>
      <c r="F173" s="60">
        <f>População!C166</f>
        <v>1</v>
      </c>
      <c r="G173" s="60">
        <f>Exigível!E166</f>
        <v>1</v>
      </c>
      <c r="H173" s="60">
        <f>Patrocinadores!C166</f>
        <v>1</v>
      </c>
      <c r="I173" s="60">
        <f>'Fluxo Previdencial'!C166</f>
        <v>1</v>
      </c>
      <c r="J173" s="64">
        <f t="shared" si="11"/>
        <v>1</v>
      </c>
      <c r="K173" s="59">
        <f t="shared" si="12"/>
        <v>2</v>
      </c>
      <c r="L173" s="65" t="str">
        <f t="shared" si="13"/>
        <v>S4</v>
      </c>
      <c r="M173"/>
      <c r="N173"/>
    </row>
    <row r="174" spans="1:14">
      <c r="A174" s="60" t="s">
        <v>196</v>
      </c>
      <c r="B174" s="60" t="str">
        <f>Patrocinadores!F167</f>
        <v>Pública Estadual</v>
      </c>
      <c r="C174" s="60" t="s">
        <v>5148</v>
      </c>
      <c r="D174" s="64" t="str">
        <f>'Eixo - Porte'!D167</f>
        <v>1</v>
      </c>
      <c r="E174" s="60">
        <f>'Pluralidade de PB'!J167</f>
        <v>1</v>
      </c>
      <c r="F174" s="60">
        <f>População!C167</f>
        <v>1</v>
      </c>
      <c r="G174" s="60">
        <f>Exigível!E167</f>
        <v>1</v>
      </c>
      <c r="H174" s="60">
        <f>Patrocinadores!C167</f>
        <v>3</v>
      </c>
      <c r="I174" s="60">
        <f>'Fluxo Previdencial'!C167</f>
        <v>1</v>
      </c>
      <c r="J174" s="64">
        <f t="shared" si="11"/>
        <v>1.4</v>
      </c>
      <c r="K174" s="59">
        <f t="shared" si="12"/>
        <v>2.4</v>
      </c>
      <c r="L174" s="65" t="str">
        <f t="shared" si="13"/>
        <v>S4</v>
      </c>
      <c r="M174"/>
      <c r="N174"/>
    </row>
    <row r="175" spans="1:14">
      <c r="A175" s="60" t="s">
        <v>197</v>
      </c>
      <c r="B175" s="60" t="str">
        <f>Patrocinadores!F168</f>
        <v>Pública Estadual</v>
      </c>
      <c r="C175" s="60" t="s">
        <v>5148</v>
      </c>
      <c r="D175" s="64" t="str">
        <f>'Eixo - Porte'!D168</f>
        <v>1</v>
      </c>
      <c r="E175" s="60">
        <f>'Pluralidade de PB'!J168</f>
        <v>1</v>
      </c>
      <c r="F175" s="60">
        <f>População!C168</f>
        <v>2</v>
      </c>
      <c r="G175" s="60">
        <f>Exigível!E168</f>
        <v>4</v>
      </c>
      <c r="H175" s="60">
        <f>Patrocinadores!C168</f>
        <v>3</v>
      </c>
      <c r="I175" s="60">
        <f>'Fluxo Previdencial'!C168</f>
        <v>2</v>
      </c>
      <c r="J175" s="64">
        <f t="shared" si="11"/>
        <v>2.5</v>
      </c>
      <c r="K175" s="59">
        <f t="shared" si="12"/>
        <v>3.5</v>
      </c>
      <c r="L175" s="65" t="str">
        <f t="shared" si="13"/>
        <v>S4</v>
      </c>
      <c r="M175"/>
      <c r="N175"/>
    </row>
    <row r="176" spans="1:14">
      <c r="A176" s="60" t="s">
        <v>198</v>
      </c>
      <c r="B176" s="60" t="str">
        <f>Patrocinadores!F169</f>
        <v>Privada</v>
      </c>
      <c r="C176" s="60"/>
      <c r="D176" s="64" t="str">
        <f>'Eixo - Porte'!D169</f>
        <v>1</v>
      </c>
      <c r="E176" s="60">
        <f>'Pluralidade de PB'!J169</f>
        <v>1</v>
      </c>
      <c r="F176" s="60">
        <f>População!C169</f>
        <v>2</v>
      </c>
      <c r="G176" s="60">
        <f>Exigível!E169</f>
        <v>3</v>
      </c>
      <c r="H176" s="60">
        <f>Patrocinadores!C169</f>
        <v>2</v>
      </c>
      <c r="I176" s="60">
        <f>'Fluxo Previdencial'!C169</f>
        <v>2</v>
      </c>
      <c r="J176" s="64">
        <f t="shared" si="11"/>
        <v>2.1</v>
      </c>
      <c r="K176" s="59">
        <f t="shared" si="12"/>
        <v>3.1</v>
      </c>
      <c r="L176" s="65" t="str">
        <f t="shared" si="13"/>
        <v>S4</v>
      </c>
      <c r="M176"/>
      <c r="N176"/>
    </row>
    <row r="177" spans="1:14">
      <c r="A177" s="60" t="s">
        <v>199</v>
      </c>
      <c r="B177" s="60" t="str">
        <f>Patrocinadores!F170</f>
        <v>Pública Federal</v>
      </c>
      <c r="C177" s="60"/>
      <c r="D177" s="64" t="str">
        <f>'Eixo - Porte'!D170</f>
        <v>2</v>
      </c>
      <c r="E177" s="60">
        <f>'Pluralidade de PB'!J170</f>
        <v>2</v>
      </c>
      <c r="F177" s="60">
        <f>População!C170</f>
        <v>3</v>
      </c>
      <c r="G177" s="60">
        <f>Exigível!E170</f>
        <v>3</v>
      </c>
      <c r="H177" s="60">
        <f>Patrocinadores!C170</f>
        <v>2</v>
      </c>
      <c r="I177" s="60">
        <f>'Fluxo Previdencial'!C170</f>
        <v>3</v>
      </c>
      <c r="J177" s="64">
        <f t="shared" si="11"/>
        <v>2.7</v>
      </c>
      <c r="K177" s="59">
        <f t="shared" si="12"/>
        <v>4.7</v>
      </c>
      <c r="L177" s="65" t="str">
        <f t="shared" si="13"/>
        <v>S3</v>
      </c>
      <c r="M177"/>
      <c r="N177"/>
    </row>
    <row r="178" spans="1:14">
      <c r="A178" s="60" t="s">
        <v>200</v>
      </c>
      <c r="B178" s="60" t="str">
        <f>Patrocinadores!F171</f>
        <v>Privada</v>
      </c>
      <c r="C178" s="60"/>
      <c r="D178" s="64" t="str">
        <f>'Eixo - Porte'!D171</f>
        <v>3</v>
      </c>
      <c r="E178" s="60">
        <f>'Pluralidade de PB'!J171</f>
        <v>1</v>
      </c>
      <c r="F178" s="60">
        <f>População!C171</f>
        <v>2</v>
      </c>
      <c r="G178" s="60">
        <f>Exigível!E171</f>
        <v>1</v>
      </c>
      <c r="H178" s="60">
        <f>Patrocinadores!C171</f>
        <v>3</v>
      </c>
      <c r="I178" s="60">
        <f>'Fluxo Previdencial'!C171</f>
        <v>3</v>
      </c>
      <c r="J178" s="64">
        <f t="shared" si="11"/>
        <v>2.1</v>
      </c>
      <c r="K178" s="59">
        <f t="shared" si="12"/>
        <v>5.0999999999999996</v>
      </c>
      <c r="L178" s="65" t="str">
        <f t="shared" si="13"/>
        <v>S3</v>
      </c>
      <c r="M178"/>
      <c r="N178"/>
    </row>
    <row r="179" spans="1:14">
      <c r="A179" s="60" t="s">
        <v>201</v>
      </c>
      <c r="B179" s="60" t="str">
        <f>Patrocinadores!F172</f>
        <v>Privada</v>
      </c>
      <c r="C179" s="60"/>
      <c r="D179" s="64" t="str">
        <f>'Eixo - Porte'!D172</f>
        <v>2</v>
      </c>
      <c r="E179" s="60">
        <f>'Pluralidade de PB'!J172</f>
        <v>1</v>
      </c>
      <c r="F179" s="60">
        <f>População!C172</f>
        <v>1</v>
      </c>
      <c r="G179" s="60">
        <f>Exigível!E172</f>
        <v>1</v>
      </c>
      <c r="H179" s="60">
        <f>Patrocinadores!C172</f>
        <v>2</v>
      </c>
      <c r="I179" s="60">
        <f>'Fluxo Previdencial'!C172</f>
        <v>2</v>
      </c>
      <c r="J179" s="64">
        <f t="shared" si="11"/>
        <v>1.4</v>
      </c>
      <c r="K179" s="59">
        <f t="shared" si="12"/>
        <v>3.4</v>
      </c>
      <c r="L179" s="65" t="str">
        <f t="shared" si="13"/>
        <v>S4</v>
      </c>
      <c r="M179"/>
      <c r="N179"/>
    </row>
    <row r="180" spans="1:14">
      <c r="A180" s="60" t="s">
        <v>202</v>
      </c>
      <c r="B180" s="60" t="str">
        <f>Patrocinadores!F173</f>
        <v>Privada</v>
      </c>
      <c r="C180" s="60"/>
      <c r="D180" s="64" t="str">
        <f>'Eixo - Porte'!D173</f>
        <v>1</v>
      </c>
      <c r="E180" s="60">
        <f>'Pluralidade de PB'!J173</f>
        <v>1</v>
      </c>
      <c r="F180" s="60">
        <f>População!C173</f>
        <v>2</v>
      </c>
      <c r="G180" s="60">
        <f>Exigível!E173</f>
        <v>2</v>
      </c>
      <c r="H180" s="60">
        <f>Patrocinadores!C173</f>
        <v>2</v>
      </c>
      <c r="I180" s="60">
        <f>'Fluxo Previdencial'!C173</f>
        <v>2</v>
      </c>
      <c r="J180" s="64">
        <f t="shared" si="11"/>
        <v>1.9</v>
      </c>
      <c r="K180" s="59">
        <f t="shared" si="12"/>
        <v>2.9</v>
      </c>
      <c r="L180" s="65" t="str">
        <f t="shared" si="13"/>
        <v>S4</v>
      </c>
      <c r="M180"/>
      <c r="N180"/>
    </row>
    <row r="181" spans="1:14">
      <c r="A181" s="60" t="s">
        <v>203</v>
      </c>
      <c r="B181" s="60" t="str">
        <f>Patrocinadores!F174</f>
        <v>Pública Municipal</v>
      </c>
      <c r="C181" s="60" t="s">
        <v>5148</v>
      </c>
      <c r="D181" s="64" t="str">
        <f>'Eixo - Porte'!D174</f>
        <v>1</v>
      </c>
      <c r="E181" s="60">
        <f>'Pluralidade de PB'!J174</f>
        <v>1</v>
      </c>
      <c r="F181" s="60">
        <f>População!C174</f>
        <v>2</v>
      </c>
      <c r="G181" s="60">
        <f>Exigível!E174</f>
        <v>1</v>
      </c>
      <c r="H181" s="60">
        <f>Patrocinadores!C174</f>
        <v>4</v>
      </c>
      <c r="I181" s="60">
        <f>'Fluxo Previdencial'!C174</f>
        <v>1</v>
      </c>
      <c r="J181" s="64">
        <f t="shared" si="11"/>
        <v>1.9</v>
      </c>
      <c r="K181" s="59">
        <f t="shared" si="12"/>
        <v>2.9</v>
      </c>
      <c r="L181" s="65" t="str">
        <f t="shared" si="13"/>
        <v>S4</v>
      </c>
      <c r="M181"/>
      <c r="N181"/>
    </row>
    <row r="182" spans="1:14">
      <c r="A182" s="60" t="s">
        <v>204</v>
      </c>
      <c r="B182" s="60" t="str">
        <f>Patrocinadores!F175</f>
        <v>Privada</v>
      </c>
      <c r="C182" s="60"/>
      <c r="D182" s="64" t="str">
        <f>'Eixo - Porte'!D175</f>
        <v>2</v>
      </c>
      <c r="E182" s="60">
        <f>'Pluralidade de PB'!J175</f>
        <v>1</v>
      </c>
      <c r="F182" s="60">
        <f>População!C175</f>
        <v>1</v>
      </c>
      <c r="G182" s="60">
        <f>Exigível!E175</f>
        <v>4</v>
      </c>
      <c r="H182" s="60">
        <f>Patrocinadores!C175</f>
        <v>1</v>
      </c>
      <c r="I182" s="60">
        <f>'Fluxo Previdencial'!C175</f>
        <v>2</v>
      </c>
      <c r="J182" s="64">
        <f t="shared" si="11"/>
        <v>1.8</v>
      </c>
      <c r="K182" s="59">
        <f t="shared" si="12"/>
        <v>3.8</v>
      </c>
      <c r="L182" s="65" t="str">
        <f t="shared" si="13"/>
        <v>S4</v>
      </c>
      <c r="M182"/>
      <c r="N182"/>
    </row>
    <row r="183" spans="1:14">
      <c r="A183" s="60" t="s">
        <v>205</v>
      </c>
      <c r="B183" s="60" t="str">
        <f>Patrocinadores!F176</f>
        <v>Privada</v>
      </c>
      <c r="C183" s="60"/>
      <c r="D183" s="64" t="str">
        <f>'Eixo - Porte'!D176</f>
        <v>2</v>
      </c>
      <c r="E183" s="60">
        <f>'Pluralidade de PB'!J176</f>
        <v>1</v>
      </c>
      <c r="F183" s="60">
        <f>População!C176</f>
        <v>2</v>
      </c>
      <c r="G183" s="60">
        <f>Exigível!E176</f>
        <v>3</v>
      </c>
      <c r="H183" s="60">
        <f>Patrocinadores!C176</f>
        <v>2</v>
      </c>
      <c r="I183" s="60">
        <f>'Fluxo Previdencial'!C176</f>
        <v>3</v>
      </c>
      <c r="J183" s="64">
        <f t="shared" si="11"/>
        <v>2.2999999999999998</v>
      </c>
      <c r="K183" s="59">
        <f t="shared" si="12"/>
        <v>4.3</v>
      </c>
      <c r="L183" s="65" t="str">
        <f t="shared" si="13"/>
        <v>S3</v>
      </c>
      <c r="M183"/>
      <c r="N183"/>
    </row>
    <row r="184" spans="1:14">
      <c r="A184" s="60" t="s">
        <v>206</v>
      </c>
      <c r="B184" s="60" t="str">
        <f>Patrocinadores!F177</f>
        <v>Pública Federal</v>
      </c>
      <c r="C184" s="60"/>
      <c r="D184" s="64" t="str">
        <f>'Eixo - Porte'!D177</f>
        <v>4</v>
      </c>
      <c r="E184" s="60">
        <f>'Pluralidade de PB'!J177</f>
        <v>3</v>
      </c>
      <c r="F184" s="60">
        <f>População!C177</f>
        <v>4</v>
      </c>
      <c r="G184" s="60">
        <f>Exigível!E177</f>
        <v>4</v>
      </c>
      <c r="H184" s="60">
        <f>Patrocinadores!C177</f>
        <v>2</v>
      </c>
      <c r="I184" s="60">
        <f>'Fluxo Previdencial'!C177</f>
        <v>4</v>
      </c>
      <c r="J184" s="64">
        <f t="shared" si="11"/>
        <v>3.5</v>
      </c>
      <c r="K184" s="59">
        <f t="shared" si="12"/>
        <v>7.5</v>
      </c>
      <c r="L184" s="65" t="str">
        <f t="shared" si="13"/>
        <v>S1</v>
      </c>
      <c r="M184" t="s">
        <v>2329</v>
      </c>
      <c r="N184"/>
    </row>
    <row r="185" spans="1:14">
      <c r="A185" s="60" t="s">
        <v>207</v>
      </c>
      <c r="B185" s="60" t="str">
        <f>Patrocinadores!F178</f>
        <v>Privada</v>
      </c>
      <c r="C185" s="60"/>
      <c r="D185" s="64" t="str">
        <f>'Eixo - Porte'!D178</f>
        <v>3</v>
      </c>
      <c r="E185" s="60">
        <f>'Pluralidade de PB'!J178</f>
        <v>3</v>
      </c>
      <c r="F185" s="60">
        <f>População!C178</f>
        <v>4</v>
      </c>
      <c r="G185" s="60">
        <f>Exigível!E178</f>
        <v>3</v>
      </c>
      <c r="H185" s="60">
        <f>Patrocinadores!C178</f>
        <v>3</v>
      </c>
      <c r="I185" s="60">
        <f>'Fluxo Previdencial'!C178</f>
        <v>3</v>
      </c>
      <c r="J185" s="64">
        <f t="shared" si="11"/>
        <v>3.3</v>
      </c>
      <c r="K185" s="59">
        <f t="shared" si="12"/>
        <v>6.3</v>
      </c>
      <c r="L185" s="65" t="str">
        <f t="shared" si="13"/>
        <v>S2</v>
      </c>
      <c r="M185"/>
      <c r="N185"/>
    </row>
    <row r="186" spans="1:14">
      <c r="A186" s="60" t="s">
        <v>208</v>
      </c>
      <c r="B186" s="60" t="str">
        <f>Patrocinadores!F179</f>
        <v>Privada</v>
      </c>
      <c r="C186" s="60"/>
      <c r="D186" s="64" t="str">
        <f>'Eixo - Porte'!D179</f>
        <v>2</v>
      </c>
      <c r="E186" s="60">
        <f>'Pluralidade de PB'!J179</f>
        <v>1</v>
      </c>
      <c r="F186" s="60">
        <f>População!C179</f>
        <v>3</v>
      </c>
      <c r="G186" s="60">
        <f>Exigível!E179</f>
        <v>2</v>
      </c>
      <c r="H186" s="60">
        <f>Patrocinadores!C179</f>
        <v>3</v>
      </c>
      <c r="I186" s="60">
        <f>'Fluxo Previdencial'!C179</f>
        <v>2</v>
      </c>
      <c r="J186" s="64">
        <f t="shared" si="11"/>
        <v>2.4</v>
      </c>
      <c r="K186" s="59">
        <f t="shared" si="12"/>
        <v>4.4000000000000004</v>
      </c>
      <c r="L186" s="65" t="str">
        <f t="shared" si="13"/>
        <v>S3</v>
      </c>
      <c r="M186"/>
      <c r="N186"/>
    </row>
    <row r="187" spans="1:14">
      <c r="A187" s="60" t="s">
        <v>209</v>
      </c>
      <c r="B187" s="60" t="str">
        <f>Patrocinadores!F180</f>
        <v>Privada</v>
      </c>
      <c r="C187" s="60"/>
      <c r="D187" s="64" t="str">
        <f>'Eixo - Porte'!D180</f>
        <v>2</v>
      </c>
      <c r="E187" s="60">
        <f>'Pluralidade de PB'!J180</f>
        <v>1</v>
      </c>
      <c r="F187" s="60">
        <f>População!C180</f>
        <v>2</v>
      </c>
      <c r="G187" s="60">
        <f>Exigível!E180</f>
        <v>3</v>
      </c>
      <c r="H187" s="60">
        <f>Patrocinadores!C180</f>
        <v>2</v>
      </c>
      <c r="I187" s="60">
        <f>'Fluxo Previdencial'!C180</f>
        <v>3</v>
      </c>
      <c r="J187" s="64">
        <f t="shared" si="11"/>
        <v>2.2999999999999998</v>
      </c>
      <c r="K187" s="59">
        <f t="shared" si="12"/>
        <v>4.3</v>
      </c>
      <c r="L187" s="65" t="str">
        <f t="shared" si="13"/>
        <v>S3</v>
      </c>
      <c r="M187"/>
      <c r="N187"/>
    </row>
    <row r="188" spans="1:14">
      <c r="A188" s="60" t="s">
        <v>210</v>
      </c>
      <c r="B188" s="60" t="str">
        <f>Patrocinadores!F181</f>
        <v>Pública Estadual</v>
      </c>
      <c r="C188" s="60"/>
      <c r="D188" s="64" t="str">
        <f>'Eixo - Porte'!D181</f>
        <v>1</v>
      </c>
      <c r="E188" s="60">
        <f>'Pluralidade de PB'!J181</f>
        <v>1</v>
      </c>
      <c r="F188" s="60">
        <f>População!C181</f>
        <v>1</v>
      </c>
      <c r="G188" s="60">
        <f>Exigível!E181</f>
        <v>4</v>
      </c>
      <c r="H188" s="60">
        <f>Patrocinadores!C181</f>
        <v>2</v>
      </c>
      <c r="I188" s="60">
        <f>'Fluxo Previdencial'!C181</f>
        <v>1</v>
      </c>
      <c r="J188" s="64">
        <f t="shared" si="11"/>
        <v>1.8</v>
      </c>
      <c r="K188" s="59">
        <f t="shared" si="12"/>
        <v>2.8</v>
      </c>
      <c r="L188" s="65" t="str">
        <f t="shared" si="13"/>
        <v>S4</v>
      </c>
      <c r="M188"/>
      <c r="N188"/>
    </row>
    <row r="189" spans="1:14">
      <c r="A189" s="60" t="s">
        <v>211</v>
      </c>
      <c r="B189" s="60" t="str">
        <f>Patrocinadores!F182</f>
        <v>Privada</v>
      </c>
      <c r="C189" s="60"/>
      <c r="D189" s="64" t="str">
        <f>'Eixo - Porte'!D182</f>
        <v>2</v>
      </c>
      <c r="E189" s="60">
        <f>'Pluralidade de PB'!J182</f>
        <v>2</v>
      </c>
      <c r="F189" s="60">
        <f>População!C182</f>
        <v>1</v>
      </c>
      <c r="G189" s="60">
        <f>Exigível!E182</f>
        <v>3</v>
      </c>
      <c r="H189" s="60">
        <f>Patrocinadores!C182</f>
        <v>2</v>
      </c>
      <c r="I189" s="60">
        <f>'Fluxo Previdencial'!C182</f>
        <v>2</v>
      </c>
      <c r="J189" s="64">
        <f t="shared" si="11"/>
        <v>1.9</v>
      </c>
      <c r="K189" s="59">
        <f t="shared" si="12"/>
        <v>3.9</v>
      </c>
      <c r="L189" s="65" t="str">
        <f t="shared" si="13"/>
        <v>S4</v>
      </c>
      <c r="M189"/>
      <c r="N189"/>
    </row>
    <row r="190" spans="1:14">
      <c r="A190" s="60" t="s">
        <v>212</v>
      </c>
      <c r="B190" s="60" t="str">
        <f>Patrocinadores!F183</f>
        <v>Privada</v>
      </c>
      <c r="C190" s="60"/>
      <c r="D190" s="64" t="str">
        <f>'Eixo - Porte'!D183</f>
        <v>3</v>
      </c>
      <c r="E190" s="60">
        <f>'Pluralidade de PB'!J183</f>
        <v>3</v>
      </c>
      <c r="F190" s="60">
        <f>População!C183</f>
        <v>4</v>
      </c>
      <c r="G190" s="60">
        <f>Exigível!E183</f>
        <v>4</v>
      </c>
      <c r="H190" s="60">
        <f>Patrocinadores!C183</f>
        <v>3</v>
      </c>
      <c r="I190" s="60">
        <f>'Fluxo Previdencial'!C183</f>
        <v>4</v>
      </c>
      <c r="J190" s="64">
        <f t="shared" si="11"/>
        <v>3.7</v>
      </c>
      <c r="K190" s="59">
        <f t="shared" si="12"/>
        <v>6.7</v>
      </c>
      <c r="L190" s="65" t="str">
        <f t="shared" si="13"/>
        <v>S2</v>
      </c>
      <c r="M190"/>
      <c r="N190"/>
    </row>
    <row r="191" spans="1:14">
      <c r="A191" s="60" t="s">
        <v>213</v>
      </c>
      <c r="B191" s="60" t="str">
        <f>Patrocinadores!F184</f>
        <v>Privada</v>
      </c>
      <c r="C191" s="60"/>
      <c r="D191" s="64" t="str">
        <f>'Eixo - Porte'!D184</f>
        <v>2</v>
      </c>
      <c r="E191" s="60">
        <f>'Pluralidade de PB'!J184</f>
        <v>2</v>
      </c>
      <c r="F191" s="60">
        <f>População!C184</f>
        <v>2</v>
      </c>
      <c r="G191" s="60">
        <f>Exigível!E184</f>
        <v>1</v>
      </c>
      <c r="H191" s="60">
        <f>Patrocinadores!C184</f>
        <v>2</v>
      </c>
      <c r="I191" s="60">
        <f>'Fluxo Previdencial'!C184</f>
        <v>2</v>
      </c>
      <c r="J191" s="64">
        <f t="shared" si="11"/>
        <v>1.8</v>
      </c>
      <c r="K191" s="59">
        <f t="shared" si="12"/>
        <v>3.8</v>
      </c>
      <c r="L191" s="65" t="str">
        <f t="shared" si="13"/>
        <v>S4</v>
      </c>
      <c r="M191"/>
      <c r="N191"/>
    </row>
    <row r="192" spans="1:14">
      <c r="A192" s="60" t="s">
        <v>214</v>
      </c>
      <c r="B192" s="60" t="str">
        <f>Patrocinadores!F185</f>
        <v>Privada</v>
      </c>
      <c r="C192" s="60"/>
      <c r="D192" s="64" t="str">
        <f>'Eixo - Porte'!D185</f>
        <v>2</v>
      </c>
      <c r="E192" s="60">
        <f>'Pluralidade de PB'!J185</f>
        <v>3</v>
      </c>
      <c r="F192" s="60">
        <f>População!C185</f>
        <v>2</v>
      </c>
      <c r="G192" s="60">
        <f>Exigível!E185</f>
        <v>3</v>
      </c>
      <c r="H192" s="60">
        <f>Patrocinadores!C185</f>
        <v>3</v>
      </c>
      <c r="I192" s="60">
        <f>'Fluxo Previdencial'!C185</f>
        <v>3</v>
      </c>
      <c r="J192" s="64">
        <f t="shared" si="11"/>
        <v>2.7</v>
      </c>
      <c r="K192" s="59">
        <f t="shared" si="12"/>
        <v>4.7</v>
      </c>
      <c r="L192" s="65" t="str">
        <f t="shared" si="13"/>
        <v>S3</v>
      </c>
      <c r="M192"/>
      <c r="N192"/>
    </row>
    <row r="193" spans="1:14">
      <c r="A193" s="60" t="s">
        <v>215</v>
      </c>
      <c r="B193" s="60" t="str">
        <f>Patrocinadores!F186</f>
        <v>Privada</v>
      </c>
      <c r="C193" s="60"/>
      <c r="D193" s="64" t="str">
        <f>'Eixo - Porte'!D186</f>
        <v>2</v>
      </c>
      <c r="E193" s="60">
        <f>'Pluralidade de PB'!J186</f>
        <v>2</v>
      </c>
      <c r="F193" s="60">
        <f>População!C186</f>
        <v>2</v>
      </c>
      <c r="G193" s="60">
        <f>Exigível!E186</f>
        <v>2</v>
      </c>
      <c r="H193" s="60">
        <f>Patrocinadores!C186</f>
        <v>3</v>
      </c>
      <c r="I193" s="60">
        <f>'Fluxo Previdencial'!C186</f>
        <v>3</v>
      </c>
      <c r="J193" s="64">
        <f t="shared" si="11"/>
        <v>2.4</v>
      </c>
      <c r="K193" s="59">
        <f t="shared" si="12"/>
        <v>4.4000000000000004</v>
      </c>
      <c r="L193" s="65" t="str">
        <f t="shared" si="13"/>
        <v>S3</v>
      </c>
      <c r="M193"/>
      <c r="N193"/>
    </row>
    <row r="194" spans="1:14">
      <c r="A194" s="60" t="s">
        <v>216</v>
      </c>
      <c r="B194" s="60" t="str">
        <f>Patrocinadores!F187</f>
        <v>Privada</v>
      </c>
      <c r="C194" s="60"/>
      <c r="D194" s="64" t="str">
        <f>'Eixo - Porte'!D187</f>
        <v>3</v>
      </c>
      <c r="E194" s="60">
        <f>'Pluralidade de PB'!J187</f>
        <v>1</v>
      </c>
      <c r="F194" s="60">
        <f>População!C187</f>
        <v>4</v>
      </c>
      <c r="G194" s="60">
        <f>Exigível!E187</f>
        <v>2</v>
      </c>
      <c r="H194" s="60">
        <f>Patrocinadores!C187</f>
        <v>1</v>
      </c>
      <c r="I194" s="60">
        <f>'Fluxo Previdencial'!C187</f>
        <v>4</v>
      </c>
      <c r="J194" s="64">
        <f t="shared" si="11"/>
        <v>2.7</v>
      </c>
      <c r="K194" s="59">
        <f t="shared" si="12"/>
        <v>5.7</v>
      </c>
      <c r="L194" s="65" t="str">
        <f t="shared" si="13"/>
        <v>S3</v>
      </c>
      <c r="M194"/>
      <c r="N194"/>
    </row>
    <row r="195" spans="1:14">
      <c r="A195" s="60" t="s">
        <v>217</v>
      </c>
      <c r="B195" s="60" t="str">
        <f>Patrocinadores!F188</f>
        <v>Privada</v>
      </c>
      <c r="C195" s="60"/>
      <c r="D195" s="64" t="str">
        <f>'Eixo - Porte'!D188</f>
        <v>1</v>
      </c>
      <c r="E195" s="60">
        <f>'Pluralidade de PB'!J188</f>
        <v>1</v>
      </c>
      <c r="F195" s="60">
        <f>População!C188</f>
        <v>4</v>
      </c>
      <c r="G195" s="60">
        <f>Exigível!E188</f>
        <v>1</v>
      </c>
      <c r="H195" s="60">
        <f>Patrocinadores!C188</f>
        <v>3</v>
      </c>
      <c r="I195" s="60">
        <f>'Fluxo Previdencial'!C188</f>
        <v>1</v>
      </c>
      <c r="J195" s="64">
        <f t="shared" si="11"/>
        <v>2.2999999999999998</v>
      </c>
      <c r="K195" s="59">
        <f t="shared" si="12"/>
        <v>3.3</v>
      </c>
      <c r="L195" s="65" t="str">
        <f t="shared" si="13"/>
        <v>S4</v>
      </c>
      <c r="M195"/>
      <c r="N195"/>
    </row>
    <row r="196" spans="1:14">
      <c r="A196" s="60" t="s">
        <v>218</v>
      </c>
      <c r="B196" s="60" t="str">
        <f>Patrocinadores!F189</f>
        <v>Instituidor</v>
      </c>
      <c r="C196" s="60"/>
      <c r="D196" s="64" t="str">
        <f>'Eixo - Porte'!D189</f>
        <v>1</v>
      </c>
      <c r="E196" s="60">
        <f>'Pluralidade de PB'!J189</f>
        <v>1</v>
      </c>
      <c r="F196" s="60">
        <f>População!C189</f>
        <v>1</v>
      </c>
      <c r="G196" s="60">
        <f>Exigível!E189</f>
        <v>1</v>
      </c>
      <c r="H196" s="60">
        <f>Patrocinadores!C189</f>
        <v>1</v>
      </c>
      <c r="I196" s="60">
        <f>'Fluxo Previdencial'!C189</f>
        <v>1</v>
      </c>
      <c r="J196" s="64">
        <f t="shared" si="11"/>
        <v>1</v>
      </c>
      <c r="K196" s="59">
        <f t="shared" si="12"/>
        <v>2</v>
      </c>
      <c r="L196" s="65" t="str">
        <f t="shared" si="13"/>
        <v>S4</v>
      </c>
      <c r="M196"/>
      <c r="N196"/>
    </row>
    <row r="197" spans="1:14">
      <c r="A197" s="60" t="s">
        <v>219</v>
      </c>
      <c r="B197" s="60" t="str">
        <f>Patrocinadores!F190</f>
        <v>Privada</v>
      </c>
      <c r="C197" s="60"/>
      <c r="D197" s="64" t="str">
        <f>'Eixo - Porte'!D190</f>
        <v>2</v>
      </c>
      <c r="E197" s="60">
        <f>'Pluralidade de PB'!J190</f>
        <v>2</v>
      </c>
      <c r="F197" s="60">
        <f>População!C190</f>
        <v>3</v>
      </c>
      <c r="G197" s="60">
        <f>Exigível!E190</f>
        <v>2</v>
      </c>
      <c r="H197" s="60">
        <f>Patrocinadores!C190</f>
        <v>2</v>
      </c>
      <c r="I197" s="60">
        <f>'Fluxo Previdencial'!C190</f>
        <v>2</v>
      </c>
      <c r="J197" s="64">
        <f t="shared" si="11"/>
        <v>2.2999999999999998</v>
      </c>
      <c r="K197" s="59">
        <f t="shared" si="12"/>
        <v>4.3</v>
      </c>
      <c r="L197" s="65" t="str">
        <f t="shared" si="13"/>
        <v>S3</v>
      </c>
      <c r="M197"/>
      <c r="N197"/>
    </row>
    <row r="198" spans="1:14">
      <c r="A198" s="60" t="s">
        <v>220</v>
      </c>
      <c r="B198" s="60" t="str">
        <f>Patrocinadores!F191</f>
        <v>Privada</v>
      </c>
      <c r="C198" s="60"/>
      <c r="D198" s="64" t="str">
        <f>'Eixo - Porte'!D191</f>
        <v>2</v>
      </c>
      <c r="E198" s="60">
        <f>'Pluralidade de PB'!J191</f>
        <v>3</v>
      </c>
      <c r="F198" s="60">
        <f>População!C191</f>
        <v>3</v>
      </c>
      <c r="G198" s="60">
        <f>Exigível!E191</f>
        <v>4</v>
      </c>
      <c r="H198" s="60">
        <f>Patrocinadores!C191</f>
        <v>3</v>
      </c>
      <c r="I198" s="60">
        <f>'Fluxo Previdencial'!C191</f>
        <v>3</v>
      </c>
      <c r="J198" s="64">
        <f t="shared" si="11"/>
        <v>3.2</v>
      </c>
      <c r="K198" s="59">
        <f t="shared" si="12"/>
        <v>5.2</v>
      </c>
      <c r="L198" s="65" t="str">
        <f t="shared" si="13"/>
        <v>S3</v>
      </c>
      <c r="M198"/>
      <c r="N198"/>
    </row>
    <row r="199" spans="1:14">
      <c r="A199" s="60" t="s">
        <v>223</v>
      </c>
      <c r="B199" s="60" t="str">
        <f>Patrocinadores!F192</f>
        <v>Pública Federal</v>
      </c>
      <c r="C199" s="60"/>
      <c r="D199" s="64" t="str">
        <f>'Eixo - Porte'!D192</f>
        <v>3</v>
      </c>
      <c r="E199" s="60">
        <f>'Pluralidade de PB'!J192</f>
        <v>2</v>
      </c>
      <c r="F199" s="60">
        <f>População!C192</f>
        <v>3</v>
      </c>
      <c r="G199" s="60">
        <f>Exigível!E192</f>
        <v>3</v>
      </c>
      <c r="H199" s="60">
        <f>Patrocinadores!C192</f>
        <v>2</v>
      </c>
      <c r="I199" s="60">
        <f>'Fluxo Previdencial'!C192</f>
        <v>4</v>
      </c>
      <c r="J199" s="64">
        <f t="shared" si="11"/>
        <v>2.9</v>
      </c>
      <c r="K199" s="59">
        <f t="shared" si="12"/>
        <v>5.9</v>
      </c>
      <c r="L199" s="65" t="str">
        <f t="shared" si="13"/>
        <v>S3</v>
      </c>
      <c r="M199"/>
      <c r="N199"/>
    </row>
    <row r="200" spans="1:14">
      <c r="A200" s="60" t="s">
        <v>224</v>
      </c>
      <c r="B200" s="60" t="str">
        <f>Patrocinadores!F193</f>
        <v>Privada</v>
      </c>
      <c r="C200" s="60"/>
      <c r="D200" s="64" t="str">
        <f>'Eixo - Porte'!D193</f>
        <v>1</v>
      </c>
      <c r="E200" s="60">
        <f>'Pluralidade de PB'!J193</f>
        <v>1</v>
      </c>
      <c r="F200" s="60">
        <f>População!C193</f>
        <v>2</v>
      </c>
      <c r="G200" s="60">
        <f>Exigível!E193</f>
        <v>1</v>
      </c>
      <c r="H200" s="60">
        <f>Patrocinadores!C193</f>
        <v>2</v>
      </c>
      <c r="I200" s="60">
        <f>'Fluxo Previdencial'!C193</f>
        <v>2</v>
      </c>
      <c r="J200" s="64">
        <f t="shared" si="11"/>
        <v>1.7</v>
      </c>
      <c r="K200" s="59">
        <f t="shared" si="12"/>
        <v>2.7</v>
      </c>
      <c r="L200" s="65" t="str">
        <f t="shared" si="13"/>
        <v>S4</v>
      </c>
      <c r="M200"/>
      <c r="N200"/>
    </row>
    <row r="201" spans="1:14">
      <c r="A201" s="60" t="s">
        <v>225</v>
      </c>
      <c r="B201" s="60" t="str">
        <f>Patrocinadores!F194</f>
        <v>Privada</v>
      </c>
      <c r="C201" s="60"/>
      <c r="D201" s="64" t="str">
        <f>'Eixo - Porte'!D194</f>
        <v>2</v>
      </c>
      <c r="E201" s="60">
        <f>'Pluralidade de PB'!J194</f>
        <v>1</v>
      </c>
      <c r="F201" s="60">
        <f>População!C194</f>
        <v>2</v>
      </c>
      <c r="G201" s="60">
        <f>Exigível!E194</f>
        <v>3</v>
      </c>
      <c r="H201" s="60">
        <f>Patrocinadores!C194</f>
        <v>4</v>
      </c>
      <c r="I201" s="60">
        <f>'Fluxo Previdencial'!C194</f>
        <v>2</v>
      </c>
      <c r="J201" s="64">
        <f t="shared" ref="J201:J264" si="14">(E201*$Q$2+F201*$Q$3+G201*$Q$4+H201*$Q$5+I201*$Q$6)/($Q$2+$Q$3+$Q$4+$Q$5+$Q$6)</f>
        <v>2.5</v>
      </c>
      <c r="K201" s="59">
        <f t="shared" ref="K201:K264" si="15">D201+J201</f>
        <v>4.5</v>
      </c>
      <c r="L201" s="65" t="str">
        <f t="shared" ref="L201:L264" si="16">IF(K201&gt;7,"S1",IF(K201&gt;=6,"S2",IF(K201&gt;=4,"S3","S4")))</f>
        <v>S3</v>
      </c>
      <c r="M201"/>
      <c r="N201"/>
    </row>
    <row r="202" spans="1:14">
      <c r="A202" s="60" t="s">
        <v>226</v>
      </c>
      <c r="B202" s="60" t="str">
        <f>Patrocinadores!F195</f>
        <v>Privada</v>
      </c>
      <c r="C202" s="60"/>
      <c r="D202" s="64" t="str">
        <f>'Eixo - Porte'!D195</f>
        <v>2</v>
      </c>
      <c r="E202" s="60">
        <f>'Pluralidade de PB'!J195</f>
        <v>2</v>
      </c>
      <c r="F202" s="60">
        <f>População!C195</f>
        <v>1</v>
      </c>
      <c r="G202" s="60">
        <f>Exigível!E195</f>
        <v>4</v>
      </c>
      <c r="H202" s="60">
        <f>Patrocinadores!C195</f>
        <v>2</v>
      </c>
      <c r="I202" s="60">
        <f>'Fluxo Previdencial'!C195</f>
        <v>3</v>
      </c>
      <c r="J202" s="64">
        <f t="shared" si="14"/>
        <v>2.2999999999999998</v>
      </c>
      <c r="K202" s="59">
        <f t="shared" si="15"/>
        <v>4.3</v>
      </c>
      <c r="L202" s="65" t="str">
        <f t="shared" si="16"/>
        <v>S3</v>
      </c>
      <c r="M202"/>
      <c r="N202"/>
    </row>
    <row r="203" spans="1:14">
      <c r="A203" s="60" t="s">
        <v>227</v>
      </c>
      <c r="B203" s="60" t="str">
        <f>Patrocinadores!F196</f>
        <v>Privada</v>
      </c>
      <c r="C203" s="60"/>
      <c r="D203" s="64" t="str">
        <f>'Eixo - Porte'!D196</f>
        <v>2</v>
      </c>
      <c r="E203" s="60">
        <f>'Pluralidade de PB'!J196</f>
        <v>4</v>
      </c>
      <c r="F203" s="60">
        <f>População!C196</f>
        <v>4</v>
      </c>
      <c r="G203" s="60">
        <f>Exigível!E196</f>
        <v>2</v>
      </c>
      <c r="H203" s="60">
        <f>Patrocinadores!C196</f>
        <v>4</v>
      </c>
      <c r="I203" s="60">
        <f>'Fluxo Previdencial'!C196</f>
        <v>3</v>
      </c>
      <c r="J203" s="64">
        <f t="shared" si="14"/>
        <v>3.4</v>
      </c>
      <c r="K203" s="59">
        <f t="shared" si="15"/>
        <v>5.4</v>
      </c>
      <c r="L203" s="65" t="str">
        <f t="shared" si="16"/>
        <v>S3</v>
      </c>
      <c r="M203"/>
      <c r="N203"/>
    </row>
    <row r="204" spans="1:14">
      <c r="A204" s="60" t="s">
        <v>228</v>
      </c>
      <c r="B204" s="60" t="str">
        <f>Patrocinadores!F197</f>
        <v>Privada</v>
      </c>
      <c r="C204" s="60"/>
      <c r="D204" s="64" t="str">
        <f>'Eixo - Porte'!D197</f>
        <v>1</v>
      </c>
      <c r="E204" s="60">
        <f>'Pluralidade de PB'!J197</f>
        <v>1</v>
      </c>
      <c r="F204" s="60">
        <f>População!C197</f>
        <v>2</v>
      </c>
      <c r="G204" s="60">
        <f>Exigível!E197</f>
        <v>1</v>
      </c>
      <c r="H204" s="60">
        <f>Patrocinadores!C197</f>
        <v>2</v>
      </c>
      <c r="I204" s="60">
        <f>'Fluxo Previdencial'!C197</f>
        <v>2</v>
      </c>
      <c r="J204" s="64">
        <f t="shared" si="14"/>
        <v>1.7</v>
      </c>
      <c r="K204" s="59">
        <f t="shared" si="15"/>
        <v>2.7</v>
      </c>
      <c r="L204" s="65" t="str">
        <f t="shared" si="16"/>
        <v>S4</v>
      </c>
      <c r="M204"/>
      <c r="N204"/>
    </row>
    <row r="205" spans="1:14">
      <c r="A205" s="60" t="s">
        <v>229</v>
      </c>
      <c r="B205" s="60" t="str">
        <f>Patrocinadores!F198</f>
        <v>Privada</v>
      </c>
      <c r="C205" s="60"/>
      <c r="D205" s="64" t="str">
        <f>'Eixo - Porte'!D198</f>
        <v>2</v>
      </c>
      <c r="E205" s="60">
        <f>'Pluralidade de PB'!J198</f>
        <v>2</v>
      </c>
      <c r="F205" s="60">
        <f>População!C198</f>
        <v>3</v>
      </c>
      <c r="G205" s="60">
        <f>Exigível!E198</f>
        <v>2</v>
      </c>
      <c r="H205" s="60">
        <f>Patrocinadores!C198</f>
        <v>3</v>
      </c>
      <c r="I205" s="60">
        <f>'Fluxo Previdencial'!C198</f>
        <v>3</v>
      </c>
      <c r="J205" s="64">
        <f t="shared" si="14"/>
        <v>2.7</v>
      </c>
      <c r="K205" s="59">
        <f t="shared" si="15"/>
        <v>4.7</v>
      </c>
      <c r="L205" s="65" t="str">
        <f t="shared" si="16"/>
        <v>S3</v>
      </c>
      <c r="M205"/>
      <c r="N205"/>
    </row>
    <row r="206" spans="1:14">
      <c r="A206" s="60" t="s">
        <v>230</v>
      </c>
      <c r="B206" s="60" t="str">
        <f>Patrocinadores!F199</f>
        <v>Privada</v>
      </c>
      <c r="C206" s="60"/>
      <c r="D206" s="64" t="str">
        <f>'Eixo - Porte'!D199</f>
        <v>1</v>
      </c>
      <c r="E206" s="60">
        <f>'Pluralidade de PB'!J199</f>
        <v>1</v>
      </c>
      <c r="F206" s="60">
        <f>População!C199</f>
        <v>2</v>
      </c>
      <c r="G206" s="60">
        <f>Exigível!E199</f>
        <v>1</v>
      </c>
      <c r="H206" s="60">
        <f>Patrocinadores!C199</f>
        <v>1</v>
      </c>
      <c r="I206" s="60">
        <f>'Fluxo Previdencial'!C199</f>
        <v>1</v>
      </c>
      <c r="J206" s="64">
        <f t="shared" si="14"/>
        <v>1.3</v>
      </c>
      <c r="K206" s="59">
        <f t="shared" si="15"/>
        <v>2.2999999999999998</v>
      </c>
      <c r="L206" s="65" t="str">
        <f t="shared" si="16"/>
        <v>S4</v>
      </c>
      <c r="M206"/>
      <c r="N206"/>
    </row>
    <row r="207" spans="1:14">
      <c r="A207" s="60" t="s">
        <v>231</v>
      </c>
      <c r="B207" s="60" t="str">
        <f>Patrocinadores!F200</f>
        <v>Pública Estadual</v>
      </c>
      <c r="C207" s="60" t="s">
        <v>5148</v>
      </c>
      <c r="D207" s="64" t="str">
        <f>'Eixo - Porte'!D200</f>
        <v>1</v>
      </c>
      <c r="E207" s="60">
        <f>'Pluralidade de PB'!J200</f>
        <v>1</v>
      </c>
      <c r="F207" s="60">
        <f>População!C200</f>
        <v>2</v>
      </c>
      <c r="G207" s="60">
        <f>Exigível!E200</f>
        <v>1</v>
      </c>
      <c r="H207" s="60">
        <f>Patrocinadores!C200</f>
        <v>4</v>
      </c>
      <c r="I207" s="60">
        <f>'Fluxo Previdencial'!C200</f>
        <v>1</v>
      </c>
      <c r="J207" s="64">
        <f t="shared" si="14"/>
        <v>1.9</v>
      </c>
      <c r="K207" s="59">
        <f t="shared" si="15"/>
        <v>2.9</v>
      </c>
      <c r="L207" s="65" t="str">
        <f t="shared" si="16"/>
        <v>S4</v>
      </c>
      <c r="M207"/>
      <c r="N207"/>
    </row>
    <row r="208" spans="1:14">
      <c r="A208" s="60" t="s">
        <v>232</v>
      </c>
      <c r="B208" s="60" t="str">
        <f>Patrocinadores!F201</f>
        <v>Pública Estadual</v>
      </c>
      <c r="C208" s="60"/>
      <c r="D208" s="64" t="str">
        <f>'Eixo - Porte'!D201</f>
        <v>2</v>
      </c>
      <c r="E208" s="60">
        <f>'Pluralidade de PB'!J201</f>
        <v>2</v>
      </c>
      <c r="F208" s="60">
        <f>População!C201</f>
        <v>3</v>
      </c>
      <c r="G208" s="60">
        <f>Exigível!E201</f>
        <v>2</v>
      </c>
      <c r="H208" s="60">
        <f>Patrocinadores!C201</f>
        <v>1</v>
      </c>
      <c r="I208" s="60">
        <f>'Fluxo Previdencial'!C201</f>
        <v>3</v>
      </c>
      <c r="J208" s="64">
        <f t="shared" si="14"/>
        <v>2.2999999999999998</v>
      </c>
      <c r="K208" s="59">
        <f t="shared" si="15"/>
        <v>4.3</v>
      </c>
      <c r="L208" s="65" t="str">
        <f t="shared" si="16"/>
        <v>S3</v>
      </c>
      <c r="M208"/>
      <c r="N208"/>
    </row>
    <row r="209" spans="1:14">
      <c r="A209" s="60" t="s">
        <v>233</v>
      </c>
      <c r="B209" s="60" t="str">
        <f>Patrocinadores!F202</f>
        <v>Privada</v>
      </c>
      <c r="C209" s="60"/>
      <c r="D209" s="64" t="str">
        <f>'Eixo - Porte'!D202</f>
        <v>1</v>
      </c>
      <c r="E209" s="60">
        <f>'Pluralidade de PB'!J202</f>
        <v>3</v>
      </c>
      <c r="F209" s="60">
        <f>População!C202</f>
        <v>1</v>
      </c>
      <c r="G209" s="60">
        <f>Exigível!E202</f>
        <v>1</v>
      </c>
      <c r="H209" s="60">
        <f>Patrocinadores!C202</f>
        <v>2</v>
      </c>
      <c r="I209" s="60">
        <f>'Fluxo Previdencial'!C202</f>
        <v>1</v>
      </c>
      <c r="J209" s="64">
        <f t="shared" si="14"/>
        <v>1.4</v>
      </c>
      <c r="K209" s="59">
        <f t="shared" si="15"/>
        <v>2.4</v>
      </c>
      <c r="L209" s="65" t="str">
        <f t="shared" si="16"/>
        <v>S4</v>
      </c>
      <c r="M209"/>
      <c r="N209"/>
    </row>
    <row r="210" spans="1:14">
      <c r="A210" s="60" t="s">
        <v>234</v>
      </c>
      <c r="B210" s="60" t="str">
        <f>Patrocinadores!F203</f>
        <v>Privada</v>
      </c>
      <c r="C210" s="60"/>
      <c r="D210" s="64" t="str">
        <f>'Eixo - Porte'!D203</f>
        <v>2</v>
      </c>
      <c r="E210" s="60">
        <f>'Pluralidade de PB'!J203</f>
        <v>2</v>
      </c>
      <c r="F210" s="60">
        <f>População!C203</f>
        <v>3</v>
      </c>
      <c r="G210" s="60">
        <f>Exigível!E203</f>
        <v>1</v>
      </c>
      <c r="H210" s="60">
        <f>Patrocinadores!C203</f>
        <v>3</v>
      </c>
      <c r="I210" s="60">
        <f>'Fluxo Previdencial'!C203</f>
        <v>3</v>
      </c>
      <c r="J210" s="64">
        <f t="shared" si="14"/>
        <v>2.5</v>
      </c>
      <c r="K210" s="59">
        <f t="shared" si="15"/>
        <v>4.5</v>
      </c>
      <c r="L210" s="65" t="str">
        <f t="shared" si="16"/>
        <v>S3</v>
      </c>
      <c r="M210"/>
      <c r="N210"/>
    </row>
    <row r="211" spans="1:14">
      <c r="A211" s="60" t="s">
        <v>235</v>
      </c>
      <c r="B211" s="60" t="str">
        <f>Patrocinadores!F204</f>
        <v>Privada</v>
      </c>
      <c r="C211" s="60"/>
      <c r="D211" s="64" t="str">
        <f>'Eixo - Porte'!D204</f>
        <v>1</v>
      </c>
      <c r="E211" s="60">
        <f>'Pluralidade de PB'!J204</f>
        <v>2</v>
      </c>
      <c r="F211" s="60">
        <f>População!C204</f>
        <v>1</v>
      </c>
      <c r="G211" s="60">
        <f>Exigível!E204</f>
        <v>4</v>
      </c>
      <c r="H211" s="60">
        <f>Patrocinadores!C204</f>
        <v>2</v>
      </c>
      <c r="I211" s="60">
        <f>'Fluxo Previdencial'!C204</f>
        <v>1</v>
      </c>
      <c r="J211" s="64">
        <f t="shared" si="14"/>
        <v>1.9</v>
      </c>
      <c r="K211" s="59">
        <f t="shared" si="15"/>
        <v>2.9</v>
      </c>
      <c r="L211" s="65" t="str">
        <f t="shared" si="16"/>
        <v>S4</v>
      </c>
      <c r="M211"/>
      <c r="N211"/>
    </row>
    <row r="212" spans="1:14">
      <c r="A212" s="60" t="s">
        <v>236</v>
      </c>
      <c r="B212" s="60" t="str">
        <f>Patrocinadores!F205</f>
        <v>Privada</v>
      </c>
      <c r="C212" s="60"/>
      <c r="D212" s="64" t="str">
        <f>'Eixo - Porte'!D205</f>
        <v>2</v>
      </c>
      <c r="E212" s="60">
        <f>'Pluralidade de PB'!J205</f>
        <v>1</v>
      </c>
      <c r="F212" s="60">
        <f>População!C205</f>
        <v>2</v>
      </c>
      <c r="G212" s="60">
        <f>Exigível!E205</f>
        <v>2</v>
      </c>
      <c r="H212" s="60">
        <f>Patrocinadores!C205</f>
        <v>2</v>
      </c>
      <c r="I212" s="60">
        <f>'Fluxo Previdencial'!C205</f>
        <v>3</v>
      </c>
      <c r="J212" s="64">
        <f t="shared" si="14"/>
        <v>2.1</v>
      </c>
      <c r="K212" s="59">
        <f t="shared" si="15"/>
        <v>4.0999999999999996</v>
      </c>
      <c r="L212" s="65" t="str">
        <f t="shared" si="16"/>
        <v>S3</v>
      </c>
      <c r="M212"/>
      <c r="N212"/>
    </row>
    <row r="213" spans="1:14">
      <c r="A213" s="60" t="s">
        <v>237</v>
      </c>
      <c r="B213" s="60" t="str">
        <f>Patrocinadores!F206</f>
        <v>Privada</v>
      </c>
      <c r="C213" s="60"/>
      <c r="D213" s="64" t="str">
        <f>'Eixo - Porte'!D206</f>
        <v>2</v>
      </c>
      <c r="E213" s="60">
        <f>'Pluralidade de PB'!J206</f>
        <v>2</v>
      </c>
      <c r="F213" s="60">
        <f>População!C206</f>
        <v>2</v>
      </c>
      <c r="G213" s="60">
        <f>Exigível!E206</f>
        <v>3</v>
      </c>
      <c r="H213" s="60">
        <f>Patrocinadores!C206</f>
        <v>3</v>
      </c>
      <c r="I213" s="60">
        <f>'Fluxo Previdencial'!C206</f>
        <v>3</v>
      </c>
      <c r="J213" s="64">
        <f t="shared" si="14"/>
        <v>2.6</v>
      </c>
      <c r="K213" s="59">
        <f t="shared" si="15"/>
        <v>4.5999999999999996</v>
      </c>
      <c r="L213" s="65" t="str">
        <f t="shared" si="16"/>
        <v>S3</v>
      </c>
      <c r="M213"/>
      <c r="N213"/>
    </row>
    <row r="214" spans="1:14">
      <c r="A214" s="60" t="s">
        <v>238</v>
      </c>
      <c r="B214" s="60" t="str">
        <f>Patrocinadores!F207</f>
        <v>Instituidor</v>
      </c>
      <c r="C214" s="60"/>
      <c r="D214" s="64" t="str">
        <f>'Eixo - Porte'!D207</f>
        <v>3</v>
      </c>
      <c r="E214" s="60">
        <f>'Pluralidade de PB'!J207</f>
        <v>1</v>
      </c>
      <c r="F214" s="60">
        <f>População!C207</f>
        <v>4</v>
      </c>
      <c r="G214" s="60">
        <f>Exigível!E207</f>
        <v>3</v>
      </c>
      <c r="H214" s="60">
        <f>Patrocinadores!C207</f>
        <v>4</v>
      </c>
      <c r="I214" s="60">
        <f>'Fluxo Previdencial'!C207</f>
        <v>4</v>
      </c>
      <c r="J214" s="64">
        <f t="shared" si="14"/>
        <v>3.5</v>
      </c>
      <c r="K214" s="59">
        <f t="shared" si="15"/>
        <v>6.5</v>
      </c>
      <c r="L214" s="65" t="str">
        <f t="shared" si="16"/>
        <v>S2</v>
      </c>
      <c r="M214"/>
      <c r="N214"/>
    </row>
    <row r="215" spans="1:14">
      <c r="A215" s="60" t="s">
        <v>239</v>
      </c>
      <c r="B215" s="60" t="str">
        <f>Patrocinadores!F208</f>
        <v>Privada</v>
      </c>
      <c r="C215" s="60"/>
      <c r="D215" s="64" t="str">
        <f>'Eixo - Porte'!D208</f>
        <v>2</v>
      </c>
      <c r="E215" s="60">
        <f>'Pluralidade de PB'!J208</f>
        <v>1</v>
      </c>
      <c r="F215" s="60">
        <f>População!C208</f>
        <v>4</v>
      </c>
      <c r="G215" s="60">
        <f>Exigível!E208</f>
        <v>1</v>
      </c>
      <c r="H215" s="60">
        <f>Patrocinadores!C208</f>
        <v>4</v>
      </c>
      <c r="I215" s="60">
        <f>'Fluxo Previdencial'!C208</f>
        <v>2</v>
      </c>
      <c r="J215" s="64">
        <f t="shared" si="14"/>
        <v>2.7</v>
      </c>
      <c r="K215" s="59">
        <f t="shared" si="15"/>
        <v>4.7</v>
      </c>
      <c r="L215" s="65" t="str">
        <f t="shared" si="16"/>
        <v>S3</v>
      </c>
      <c r="M215"/>
      <c r="N215"/>
    </row>
    <row r="216" spans="1:14">
      <c r="A216" s="60" t="s">
        <v>240</v>
      </c>
      <c r="B216" s="60" t="str">
        <f>Patrocinadores!F209</f>
        <v>Privada</v>
      </c>
      <c r="C216" s="60"/>
      <c r="D216" s="64" t="str">
        <f>'Eixo - Porte'!D209</f>
        <v>1</v>
      </c>
      <c r="E216" s="60">
        <f>'Pluralidade de PB'!J209</f>
        <v>1</v>
      </c>
      <c r="F216" s="60">
        <f>População!C209</f>
        <v>4</v>
      </c>
      <c r="G216" s="60">
        <f>Exigível!E209</f>
        <v>1</v>
      </c>
      <c r="H216" s="60">
        <f>Patrocinadores!C209</f>
        <v>4</v>
      </c>
      <c r="I216" s="60">
        <f>'Fluxo Previdencial'!C209</f>
        <v>2</v>
      </c>
      <c r="J216" s="64">
        <f t="shared" si="14"/>
        <v>2.7</v>
      </c>
      <c r="K216" s="59">
        <f t="shared" si="15"/>
        <v>3.7</v>
      </c>
      <c r="L216" s="65" t="str">
        <f t="shared" si="16"/>
        <v>S4</v>
      </c>
      <c r="M216"/>
      <c r="N216"/>
    </row>
    <row r="217" spans="1:14">
      <c r="A217" s="60" t="s">
        <v>241</v>
      </c>
      <c r="B217" s="60" t="str">
        <f>Patrocinadores!F210</f>
        <v>Privada</v>
      </c>
      <c r="C217" s="60"/>
      <c r="D217" s="64" t="str">
        <f>'Eixo - Porte'!D210</f>
        <v>1</v>
      </c>
      <c r="E217" s="60">
        <f>'Pluralidade de PB'!J210</f>
        <v>1</v>
      </c>
      <c r="F217" s="60">
        <f>População!C210</f>
        <v>2</v>
      </c>
      <c r="G217" s="60">
        <f>Exigível!E210</f>
        <v>1</v>
      </c>
      <c r="H217" s="60">
        <f>Patrocinadores!C210</f>
        <v>4</v>
      </c>
      <c r="I217" s="60">
        <f>'Fluxo Previdencial'!C210</f>
        <v>1</v>
      </c>
      <c r="J217" s="64">
        <f t="shared" si="14"/>
        <v>1.9</v>
      </c>
      <c r="K217" s="59">
        <f t="shared" si="15"/>
        <v>2.9</v>
      </c>
      <c r="L217" s="65" t="str">
        <f t="shared" si="16"/>
        <v>S4</v>
      </c>
      <c r="M217"/>
      <c r="N217"/>
    </row>
    <row r="218" spans="1:14">
      <c r="A218" s="60" t="s">
        <v>242</v>
      </c>
      <c r="B218" s="60" t="str">
        <f>Patrocinadores!F211</f>
        <v>Pública Federal</v>
      </c>
      <c r="C218" s="60"/>
      <c r="D218" s="64" t="str">
        <f>'Eixo - Porte'!D211</f>
        <v>4</v>
      </c>
      <c r="E218" s="60">
        <f>'Pluralidade de PB'!J211</f>
        <v>3</v>
      </c>
      <c r="F218" s="60">
        <f>População!C211</f>
        <v>4</v>
      </c>
      <c r="G218" s="60">
        <f>Exigível!E211</f>
        <v>3</v>
      </c>
      <c r="H218" s="60">
        <f>Patrocinadores!C211</f>
        <v>3</v>
      </c>
      <c r="I218" s="60">
        <f>'Fluxo Previdencial'!C211</f>
        <v>4</v>
      </c>
      <c r="J218" s="64">
        <f t="shared" si="14"/>
        <v>3.5</v>
      </c>
      <c r="K218" s="59">
        <f t="shared" si="15"/>
        <v>7.5</v>
      </c>
      <c r="L218" s="65" t="str">
        <f t="shared" si="16"/>
        <v>S1</v>
      </c>
      <c r="M218" t="s">
        <v>2329</v>
      </c>
      <c r="N218"/>
    </row>
    <row r="219" spans="1:14">
      <c r="A219" s="60" t="s">
        <v>243</v>
      </c>
      <c r="B219" s="60" t="str">
        <f>Patrocinadores!F212</f>
        <v>Privada</v>
      </c>
      <c r="C219" s="60"/>
      <c r="D219" s="64" t="str">
        <f>'Eixo - Porte'!D212</f>
        <v>1</v>
      </c>
      <c r="E219" s="60">
        <f>'Pluralidade de PB'!J212</f>
        <v>1</v>
      </c>
      <c r="F219" s="60">
        <f>População!C212</f>
        <v>1</v>
      </c>
      <c r="G219" s="60">
        <f>Exigível!E212</f>
        <v>1</v>
      </c>
      <c r="H219" s="60">
        <f>Patrocinadores!C212</f>
        <v>2</v>
      </c>
      <c r="I219" s="60">
        <f>'Fluxo Previdencial'!C212</f>
        <v>1</v>
      </c>
      <c r="J219" s="64">
        <f t="shared" si="14"/>
        <v>1.2</v>
      </c>
      <c r="K219" s="59">
        <f t="shared" si="15"/>
        <v>2.2000000000000002</v>
      </c>
      <c r="L219" s="65" t="str">
        <f t="shared" si="16"/>
        <v>S4</v>
      </c>
      <c r="M219"/>
      <c r="N219"/>
    </row>
    <row r="220" spans="1:14">
      <c r="A220" s="60" t="s">
        <v>244</v>
      </c>
      <c r="B220" s="60" t="str">
        <f>Patrocinadores!F213</f>
        <v>Pública Federal</v>
      </c>
      <c r="C220" s="60"/>
      <c r="D220" s="64" t="str">
        <f>'Eixo - Porte'!D213</f>
        <v>3</v>
      </c>
      <c r="E220" s="60">
        <f>'Pluralidade de PB'!J213</f>
        <v>2</v>
      </c>
      <c r="F220" s="60">
        <f>População!C213</f>
        <v>4</v>
      </c>
      <c r="G220" s="60">
        <f>Exigível!E213</f>
        <v>3</v>
      </c>
      <c r="H220" s="60">
        <f>Patrocinadores!C213</f>
        <v>3</v>
      </c>
      <c r="I220" s="60">
        <f>'Fluxo Previdencial'!C213</f>
        <v>4</v>
      </c>
      <c r="J220" s="64">
        <f t="shared" si="14"/>
        <v>3.4</v>
      </c>
      <c r="K220" s="59">
        <f t="shared" si="15"/>
        <v>6.4</v>
      </c>
      <c r="L220" s="65" t="str">
        <f t="shared" si="16"/>
        <v>S2</v>
      </c>
      <c r="M220"/>
      <c r="N220"/>
    </row>
    <row r="221" spans="1:14">
      <c r="A221" s="60" t="s">
        <v>245</v>
      </c>
      <c r="B221" s="60" t="str">
        <f>Patrocinadores!F214</f>
        <v>Pública Estadual</v>
      </c>
      <c r="C221" s="60"/>
      <c r="D221" s="64" t="str">
        <f>'Eixo - Porte'!D214</f>
        <v>3</v>
      </c>
      <c r="E221" s="60">
        <f>'Pluralidade de PB'!J214</f>
        <v>3</v>
      </c>
      <c r="F221" s="60">
        <f>População!C214</f>
        <v>3</v>
      </c>
      <c r="G221" s="60">
        <f>Exigível!E214</f>
        <v>3</v>
      </c>
      <c r="H221" s="60">
        <f>Patrocinadores!C214</f>
        <v>4</v>
      </c>
      <c r="I221" s="60">
        <f>'Fluxo Previdencial'!C214</f>
        <v>4</v>
      </c>
      <c r="J221" s="64">
        <f t="shared" si="14"/>
        <v>3.4</v>
      </c>
      <c r="K221" s="59">
        <f t="shared" si="15"/>
        <v>6.4</v>
      </c>
      <c r="L221" s="65" t="str">
        <f t="shared" si="16"/>
        <v>S2</v>
      </c>
      <c r="M221"/>
      <c r="N221"/>
    </row>
    <row r="222" spans="1:14">
      <c r="A222" s="60" t="s">
        <v>246</v>
      </c>
      <c r="B222" s="60" t="str">
        <f>Patrocinadores!F215</f>
        <v>Pública Municipal</v>
      </c>
      <c r="C222" s="60" t="s">
        <v>5148</v>
      </c>
      <c r="D222" s="64" t="str">
        <f>'Eixo - Porte'!D215</f>
        <v>1</v>
      </c>
      <c r="E222" s="60">
        <f>'Pluralidade de PB'!J215</f>
        <v>1</v>
      </c>
      <c r="F222" s="60">
        <f>População!C215</f>
        <v>2</v>
      </c>
      <c r="G222" s="60">
        <f>Exigível!E215</f>
        <v>3</v>
      </c>
      <c r="H222" s="60">
        <f>Patrocinadores!C215</f>
        <v>4</v>
      </c>
      <c r="I222" s="60">
        <f>'Fluxo Previdencial'!C215</f>
        <v>2</v>
      </c>
      <c r="J222" s="64">
        <f t="shared" si="14"/>
        <v>2.5</v>
      </c>
      <c r="K222" s="59">
        <f t="shared" si="15"/>
        <v>3.5</v>
      </c>
      <c r="L222" s="65" t="str">
        <f t="shared" si="16"/>
        <v>S4</v>
      </c>
      <c r="M222"/>
      <c r="N222"/>
    </row>
    <row r="223" spans="1:14">
      <c r="A223" s="60" t="s">
        <v>247</v>
      </c>
      <c r="B223" s="60" t="str">
        <f>Patrocinadores!F216</f>
        <v>Privada</v>
      </c>
      <c r="C223" s="60"/>
      <c r="D223" s="64" t="str">
        <f>'Eixo - Porte'!D216</f>
        <v>1</v>
      </c>
      <c r="E223" s="60">
        <f>'Pluralidade de PB'!J216</f>
        <v>1</v>
      </c>
      <c r="F223" s="60">
        <f>População!C216</f>
        <v>2</v>
      </c>
      <c r="G223" s="60">
        <f>Exigível!E216</f>
        <v>1</v>
      </c>
      <c r="H223" s="60">
        <f>Patrocinadores!C216</f>
        <v>2</v>
      </c>
      <c r="I223" s="60">
        <f>'Fluxo Previdencial'!C216</f>
        <v>1</v>
      </c>
      <c r="J223" s="64">
        <f t="shared" si="14"/>
        <v>1.5</v>
      </c>
      <c r="K223" s="59">
        <f t="shared" si="15"/>
        <v>2.5</v>
      </c>
      <c r="L223" s="65" t="str">
        <f t="shared" si="16"/>
        <v>S4</v>
      </c>
      <c r="M223"/>
      <c r="N223"/>
    </row>
    <row r="224" spans="1:14">
      <c r="A224" s="60" t="s">
        <v>248</v>
      </c>
      <c r="B224" s="60" t="str">
        <f>Patrocinadores!F217</f>
        <v>Pública Municipal</v>
      </c>
      <c r="C224" s="60" t="s">
        <v>5148</v>
      </c>
      <c r="D224" s="64" t="str">
        <f>'Eixo - Porte'!D217</f>
        <v>1</v>
      </c>
      <c r="E224" s="60">
        <f>'Pluralidade de PB'!J217</f>
        <v>1</v>
      </c>
      <c r="F224" s="60">
        <f>População!C217</f>
        <v>1</v>
      </c>
      <c r="G224" s="60">
        <f>Exigível!E217</f>
        <v>1</v>
      </c>
      <c r="H224" s="60">
        <f>Patrocinadores!C217</f>
        <v>4</v>
      </c>
      <c r="I224" s="60">
        <f>'Fluxo Previdencial'!C217</f>
        <v>2</v>
      </c>
      <c r="J224" s="64">
        <f t="shared" si="14"/>
        <v>1.8</v>
      </c>
      <c r="K224" s="59">
        <f t="shared" si="15"/>
        <v>2.8</v>
      </c>
      <c r="L224" s="65" t="str">
        <f t="shared" si="16"/>
        <v>S4</v>
      </c>
      <c r="M224"/>
      <c r="N224"/>
    </row>
    <row r="225" spans="1:14">
      <c r="A225" s="60" t="s">
        <v>249</v>
      </c>
      <c r="B225" s="60" t="str">
        <f>Patrocinadores!F218</f>
        <v>Privada</v>
      </c>
      <c r="C225" s="60"/>
      <c r="D225" s="64" t="str">
        <f>'Eixo - Porte'!D218</f>
        <v>2</v>
      </c>
      <c r="E225" s="60">
        <f>'Pluralidade de PB'!J218</f>
        <v>2</v>
      </c>
      <c r="F225" s="60">
        <f>População!C218</f>
        <v>2</v>
      </c>
      <c r="G225" s="60">
        <f>Exigível!E218</f>
        <v>1</v>
      </c>
      <c r="H225" s="60">
        <f>Patrocinadores!C218</f>
        <v>3</v>
      </c>
      <c r="I225" s="60">
        <f>'Fluxo Previdencial'!C218</f>
        <v>3</v>
      </c>
      <c r="J225" s="64">
        <f t="shared" si="14"/>
        <v>2.2000000000000002</v>
      </c>
      <c r="K225" s="59">
        <f t="shared" si="15"/>
        <v>4.2</v>
      </c>
      <c r="L225" s="65" t="str">
        <f t="shared" si="16"/>
        <v>S3</v>
      </c>
      <c r="M225"/>
      <c r="N225"/>
    </row>
    <row r="226" spans="1:14">
      <c r="A226" s="60" t="s">
        <v>250</v>
      </c>
      <c r="B226" s="60" t="str">
        <f>Patrocinadores!F219</f>
        <v>Pública Estadual</v>
      </c>
      <c r="C226" s="60"/>
      <c r="D226" s="64" t="str">
        <f>'Eixo - Porte'!D219</f>
        <v>3</v>
      </c>
      <c r="E226" s="60">
        <f>'Pluralidade de PB'!J219</f>
        <v>2</v>
      </c>
      <c r="F226" s="60">
        <f>População!C219</f>
        <v>4</v>
      </c>
      <c r="G226" s="60">
        <f>Exigível!E219</f>
        <v>4</v>
      </c>
      <c r="H226" s="60">
        <f>Patrocinadores!C219</f>
        <v>2</v>
      </c>
      <c r="I226" s="60">
        <f>'Fluxo Previdencial'!C219</f>
        <v>4</v>
      </c>
      <c r="J226" s="64">
        <f t="shared" si="14"/>
        <v>3.4</v>
      </c>
      <c r="K226" s="59">
        <f t="shared" si="15"/>
        <v>6.4</v>
      </c>
      <c r="L226" s="65" t="str">
        <f t="shared" si="16"/>
        <v>S2</v>
      </c>
      <c r="M226"/>
      <c r="N226"/>
    </row>
    <row r="227" spans="1:14">
      <c r="A227" s="60" t="s">
        <v>251</v>
      </c>
      <c r="B227" s="60" t="str">
        <f>Patrocinadores!F220</f>
        <v>Privada</v>
      </c>
      <c r="C227" s="60"/>
      <c r="D227" s="64" t="str">
        <f>'Eixo - Porte'!D220</f>
        <v>3</v>
      </c>
      <c r="E227" s="60">
        <f>'Pluralidade de PB'!J220</f>
        <v>1</v>
      </c>
      <c r="F227" s="60">
        <f>População!C220</f>
        <v>4</v>
      </c>
      <c r="G227" s="60">
        <f>Exigível!E220</f>
        <v>1</v>
      </c>
      <c r="H227" s="60">
        <f>Patrocinadores!C220</f>
        <v>4</v>
      </c>
      <c r="I227" s="60">
        <f>'Fluxo Previdencial'!C220</f>
        <v>4</v>
      </c>
      <c r="J227" s="64">
        <f t="shared" si="14"/>
        <v>3.1</v>
      </c>
      <c r="K227" s="59">
        <f t="shared" si="15"/>
        <v>6.1</v>
      </c>
      <c r="L227" s="65" t="str">
        <f t="shared" si="16"/>
        <v>S2</v>
      </c>
      <c r="M227"/>
      <c r="N227"/>
    </row>
    <row r="228" spans="1:14">
      <c r="A228" s="60" t="s">
        <v>252</v>
      </c>
      <c r="B228" s="60" t="str">
        <f>Patrocinadores!F221</f>
        <v>Privada</v>
      </c>
      <c r="C228" s="60"/>
      <c r="D228" s="64" t="str">
        <f>'Eixo - Porte'!D221</f>
        <v>2</v>
      </c>
      <c r="E228" s="60">
        <f>'Pluralidade de PB'!J221</f>
        <v>1</v>
      </c>
      <c r="F228" s="60">
        <f>População!C221</f>
        <v>3</v>
      </c>
      <c r="G228" s="60">
        <f>Exigível!E221</f>
        <v>4</v>
      </c>
      <c r="H228" s="60">
        <f>Patrocinadores!C221</f>
        <v>4</v>
      </c>
      <c r="I228" s="60">
        <f>'Fluxo Previdencial'!C221</f>
        <v>3</v>
      </c>
      <c r="J228" s="64">
        <f t="shared" si="14"/>
        <v>3.2</v>
      </c>
      <c r="K228" s="59">
        <f t="shared" si="15"/>
        <v>5.2</v>
      </c>
      <c r="L228" s="65" t="str">
        <f t="shared" si="16"/>
        <v>S3</v>
      </c>
      <c r="M228"/>
      <c r="N228"/>
    </row>
    <row r="229" spans="1:14">
      <c r="A229" s="60" t="s">
        <v>253</v>
      </c>
      <c r="B229" s="60" t="str">
        <f>Patrocinadores!F222</f>
        <v>Pública Federal</v>
      </c>
      <c r="C229" s="60"/>
      <c r="D229" s="64" t="str">
        <f>'Eixo - Porte'!D222</f>
        <v>2</v>
      </c>
      <c r="E229" s="60">
        <f>'Pluralidade de PB'!J222</f>
        <v>2</v>
      </c>
      <c r="F229" s="60">
        <f>População!C222</f>
        <v>2</v>
      </c>
      <c r="G229" s="60">
        <f>Exigível!E222</f>
        <v>3</v>
      </c>
      <c r="H229" s="60">
        <f>Patrocinadores!C222</f>
        <v>2</v>
      </c>
      <c r="I229" s="60">
        <f>'Fluxo Previdencial'!C222</f>
        <v>3</v>
      </c>
      <c r="J229" s="64">
        <f t="shared" si="14"/>
        <v>2.4</v>
      </c>
      <c r="K229" s="59">
        <f t="shared" si="15"/>
        <v>4.4000000000000004</v>
      </c>
      <c r="L229" s="65" t="str">
        <f t="shared" si="16"/>
        <v>S3</v>
      </c>
      <c r="M229"/>
      <c r="N229"/>
    </row>
    <row r="230" spans="1:14">
      <c r="A230" s="60" t="s">
        <v>254</v>
      </c>
      <c r="B230" s="60" t="str">
        <f>Patrocinadores!F223</f>
        <v>Privada</v>
      </c>
      <c r="C230" s="60"/>
      <c r="D230" s="64" t="str">
        <f>'Eixo - Porte'!D223</f>
        <v>2</v>
      </c>
      <c r="E230" s="60">
        <f>'Pluralidade de PB'!J223</f>
        <v>1</v>
      </c>
      <c r="F230" s="60">
        <f>População!C223</f>
        <v>1</v>
      </c>
      <c r="G230" s="60">
        <f>Exigível!E223</f>
        <v>3</v>
      </c>
      <c r="H230" s="60">
        <f>Patrocinadores!C223</f>
        <v>2</v>
      </c>
      <c r="I230" s="60">
        <f>'Fluxo Previdencial'!C223</f>
        <v>2</v>
      </c>
      <c r="J230" s="64">
        <f t="shared" si="14"/>
        <v>1.8</v>
      </c>
      <c r="K230" s="59">
        <f t="shared" si="15"/>
        <v>3.8</v>
      </c>
      <c r="L230" s="65" t="str">
        <f t="shared" si="16"/>
        <v>S4</v>
      </c>
      <c r="M230"/>
      <c r="N230"/>
    </row>
    <row r="231" spans="1:14">
      <c r="A231" s="60" t="s">
        <v>255</v>
      </c>
      <c r="B231" s="60" t="str">
        <f>Patrocinadores!F224</f>
        <v>Privada</v>
      </c>
      <c r="C231" s="60"/>
      <c r="D231" s="64" t="str">
        <f>'Eixo - Porte'!D224</f>
        <v>3</v>
      </c>
      <c r="E231" s="60">
        <f>'Pluralidade de PB'!J224</f>
        <v>1</v>
      </c>
      <c r="F231" s="60">
        <f>População!C224</f>
        <v>2</v>
      </c>
      <c r="G231" s="60">
        <f>Exigível!E224</f>
        <v>2</v>
      </c>
      <c r="H231" s="60">
        <f>Patrocinadores!C224</f>
        <v>1</v>
      </c>
      <c r="I231" s="60">
        <f>'Fluxo Previdencial'!C224</f>
        <v>3</v>
      </c>
      <c r="J231" s="64">
        <f t="shared" si="14"/>
        <v>1.9</v>
      </c>
      <c r="K231" s="59">
        <f t="shared" si="15"/>
        <v>4.9000000000000004</v>
      </c>
      <c r="L231" s="65" t="str">
        <f t="shared" si="16"/>
        <v>S3</v>
      </c>
      <c r="M231"/>
      <c r="N231"/>
    </row>
    <row r="232" spans="1:14">
      <c r="A232" s="60" t="s">
        <v>256</v>
      </c>
      <c r="B232" s="60" t="str">
        <f>Patrocinadores!F225</f>
        <v>Instituidor</v>
      </c>
      <c r="C232" s="60"/>
      <c r="D232" s="64" t="str">
        <f>'Eixo - Porte'!D225</f>
        <v>1</v>
      </c>
      <c r="E232" s="60">
        <f>'Pluralidade de PB'!J225</f>
        <v>1</v>
      </c>
      <c r="F232" s="60">
        <f>População!C225</f>
        <v>2</v>
      </c>
      <c r="G232" s="60">
        <f>Exigível!E225</f>
        <v>1</v>
      </c>
      <c r="H232" s="60">
        <f>Patrocinadores!C225</f>
        <v>1</v>
      </c>
      <c r="I232" s="60">
        <f>'Fluxo Previdencial'!C225</f>
        <v>1</v>
      </c>
      <c r="J232" s="64">
        <f t="shared" si="14"/>
        <v>1.3</v>
      </c>
      <c r="K232" s="59">
        <f t="shared" si="15"/>
        <v>2.2999999999999998</v>
      </c>
      <c r="L232" s="65" t="str">
        <f t="shared" si="16"/>
        <v>S4</v>
      </c>
      <c r="M232"/>
      <c r="N232"/>
    </row>
    <row r="233" spans="1:14">
      <c r="A233" s="60" t="s">
        <v>257</v>
      </c>
      <c r="B233" s="60" t="str">
        <f>Patrocinadores!F226</f>
        <v>Pública Municipal</v>
      </c>
      <c r="C233" s="60" t="s">
        <v>5148</v>
      </c>
      <c r="D233" s="64" t="str">
        <f>'Eixo - Porte'!D226</f>
        <v>1</v>
      </c>
      <c r="E233" s="60">
        <f>'Pluralidade de PB'!J226</f>
        <v>1</v>
      </c>
      <c r="F233" s="60">
        <f>População!C226</f>
        <v>1</v>
      </c>
      <c r="G233" s="60">
        <f>Exigível!E226</f>
        <v>1</v>
      </c>
      <c r="H233" s="60">
        <f>Patrocinadores!C226</f>
        <v>3</v>
      </c>
      <c r="I233" s="60">
        <f>'Fluxo Previdencial'!C226</f>
        <v>2</v>
      </c>
      <c r="J233" s="64">
        <f t="shared" si="14"/>
        <v>1.6</v>
      </c>
      <c r="K233" s="59">
        <f t="shared" si="15"/>
        <v>2.6</v>
      </c>
      <c r="L233" s="65" t="str">
        <f t="shared" si="16"/>
        <v>S4</v>
      </c>
      <c r="M233"/>
      <c r="N233"/>
    </row>
    <row r="234" spans="1:14">
      <c r="A234" s="60" t="s">
        <v>258</v>
      </c>
      <c r="B234" s="60" t="str">
        <f>Patrocinadores!F227</f>
        <v>Privada</v>
      </c>
      <c r="C234" s="60"/>
      <c r="D234" s="64" t="str">
        <f>'Eixo - Porte'!D227</f>
        <v>2</v>
      </c>
      <c r="E234" s="60">
        <f>'Pluralidade de PB'!J227</f>
        <v>1</v>
      </c>
      <c r="F234" s="60">
        <f>População!C227</f>
        <v>3</v>
      </c>
      <c r="G234" s="60">
        <f>Exigível!E227</f>
        <v>1</v>
      </c>
      <c r="H234" s="60">
        <f>Patrocinadores!C227</f>
        <v>4</v>
      </c>
      <c r="I234" s="60">
        <f>'Fluxo Previdencial'!C227</f>
        <v>3</v>
      </c>
      <c r="J234" s="64">
        <f t="shared" si="14"/>
        <v>2.6</v>
      </c>
      <c r="K234" s="59">
        <f t="shared" si="15"/>
        <v>4.5999999999999996</v>
      </c>
      <c r="L234" s="65" t="str">
        <f t="shared" si="16"/>
        <v>S3</v>
      </c>
      <c r="M234"/>
      <c r="N234"/>
    </row>
    <row r="235" spans="1:14">
      <c r="A235" s="60" t="s">
        <v>259</v>
      </c>
      <c r="B235" s="60" t="str">
        <f>Patrocinadores!F228</f>
        <v>Privada</v>
      </c>
      <c r="C235" s="60"/>
      <c r="D235" s="64" t="str">
        <f>'Eixo - Porte'!D228</f>
        <v>1</v>
      </c>
      <c r="E235" s="60">
        <f>'Pluralidade de PB'!J228</f>
        <v>1</v>
      </c>
      <c r="F235" s="60">
        <f>População!C228</f>
        <v>2</v>
      </c>
      <c r="G235" s="60">
        <f>Exigível!E228</f>
        <v>1</v>
      </c>
      <c r="H235" s="60">
        <f>Patrocinadores!C228</f>
        <v>1</v>
      </c>
      <c r="I235" s="60">
        <f>'Fluxo Previdencial'!C228</f>
        <v>3</v>
      </c>
      <c r="J235" s="64">
        <f t="shared" si="14"/>
        <v>1.7</v>
      </c>
      <c r="K235" s="59">
        <f t="shared" si="15"/>
        <v>2.7</v>
      </c>
      <c r="L235" s="65" t="str">
        <f t="shared" si="16"/>
        <v>S4</v>
      </c>
      <c r="M235"/>
      <c r="N235"/>
    </row>
    <row r="236" spans="1:14">
      <c r="A236" s="60" t="s">
        <v>260</v>
      </c>
      <c r="B236" s="60" t="str">
        <f>Patrocinadores!F229</f>
        <v>Pública Estadual</v>
      </c>
      <c r="C236" s="60"/>
      <c r="D236" s="64" t="str">
        <f>'Eixo - Porte'!D229</f>
        <v>2</v>
      </c>
      <c r="E236" s="60">
        <f>'Pluralidade de PB'!J229</f>
        <v>2</v>
      </c>
      <c r="F236" s="60">
        <f>População!C229</f>
        <v>2</v>
      </c>
      <c r="G236" s="60">
        <f>Exigível!E229</f>
        <v>2</v>
      </c>
      <c r="H236" s="60">
        <f>Patrocinadores!C229</f>
        <v>2</v>
      </c>
      <c r="I236" s="60">
        <f>'Fluxo Previdencial'!C229</f>
        <v>3</v>
      </c>
      <c r="J236" s="64">
        <f t="shared" si="14"/>
        <v>2.2000000000000002</v>
      </c>
      <c r="K236" s="59">
        <f t="shared" si="15"/>
        <v>4.2</v>
      </c>
      <c r="L236" s="65" t="str">
        <f t="shared" si="16"/>
        <v>S3</v>
      </c>
      <c r="M236"/>
      <c r="N236"/>
    </row>
    <row r="237" spans="1:14">
      <c r="A237" s="60" t="s">
        <v>261</v>
      </c>
      <c r="B237" s="60" t="str">
        <f>Patrocinadores!F230</f>
        <v>Pública Federal</v>
      </c>
      <c r="C237" s="60"/>
      <c r="D237" s="64" t="str">
        <f>'Eixo - Porte'!D230</f>
        <v>3</v>
      </c>
      <c r="E237" s="60">
        <f>'Pluralidade de PB'!J230</f>
        <v>2</v>
      </c>
      <c r="F237" s="60">
        <f>População!C230</f>
        <v>4</v>
      </c>
      <c r="G237" s="60">
        <f>Exigível!E230</f>
        <v>3</v>
      </c>
      <c r="H237" s="60">
        <f>Patrocinadores!C230</f>
        <v>2</v>
      </c>
      <c r="I237" s="60">
        <f>'Fluxo Previdencial'!C230</f>
        <v>4</v>
      </c>
      <c r="J237" s="64">
        <f t="shared" si="14"/>
        <v>3.2</v>
      </c>
      <c r="K237" s="59">
        <f t="shared" si="15"/>
        <v>6.2</v>
      </c>
      <c r="L237" s="65" t="str">
        <f t="shared" si="16"/>
        <v>S2</v>
      </c>
      <c r="M237"/>
      <c r="N237"/>
    </row>
    <row r="238" spans="1:14">
      <c r="A238" s="60" t="s">
        <v>262</v>
      </c>
      <c r="B238" s="60" t="str">
        <f>Patrocinadores!F231</f>
        <v>Pública Federal</v>
      </c>
      <c r="C238" s="60"/>
      <c r="D238" s="64" t="str">
        <f>'Eixo - Porte'!D231</f>
        <v>1</v>
      </c>
      <c r="E238" s="60">
        <f>'Pluralidade de PB'!J231</f>
        <v>2</v>
      </c>
      <c r="F238" s="60">
        <f>População!C231</f>
        <v>3</v>
      </c>
      <c r="G238" s="60">
        <f>Exigível!E231</f>
        <v>4</v>
      </c>
      <c r="H238" s="60">
        <f>Patrocinadores!C231</f>
        <v>2</v>
      </c>
      <c r="I238" s="60">
        <f>'Fluxo Previdencial'!C231</f>
        <v>2</v>
      </c>
      <c r="J238" s="64">
        <f t="shared" si="14"/>
        <v>2.7</v>
      </c>
      <c r="K238" s="59">
        <f t="shared" si="15"/>
        <v>3.7</v>
      </c>
      <c r="L238" s="65" t="str">
        <f t="shared" si="16"/>
        <v>S4</v>
      </c>
      <c r="M238"/>
      <c r="N238"/>
    </row>
    <row r="239" spans="1:14">
      <c r="A239" s="60" t="s">
        <v>263</v>
      </c>
      <c r="B239" s="60" t="str">
        <f>Patrocinadores!F232</f>
        <v>Privada</v>
      </c>
      <c r="C239" s="60"/>
      <c r="D239" s="64" t="str">
        <f>'Eixo - Porte'!D232</f>
        <v>2</v>
      </c>
      <c r="E239" s="60">
        <f>'Pluralidade de PB'!J232</f>
        <v>1</v>
      </c>
      <c r="F239" s="60">
        <f>População!C232</f>
        <v>4</v>
      </c>
      <c r="G239" s="60">
        <f>Exigível!E232</f>
        <v>2</v>
      </c>
      <c r="H239" s="60">
        <f>Patrocinadores!C232</f>
        <v>3</v>
      </c>
      <c r="I239" s="60">
        <f>'Fluxo Previdencial'!C232</f>
        <v>4</v>
      </c>
      <c r="J239" s="64">
        <f t="shared" si="14"/>
        <v>3.1</v>
      </c>
      <c r="K239" s="59">
        <f t="shared" si="15"/>
        <v>5.0999999999999996</v>
      </c>
      <c r="L239" s="65" t="str">
        <f t="shared" si="16"/>
        <v>S3</v>
      </c>
      <c r="M239"/>
      <c r="N239"/>
    </row>
    <row r="240" spans="1:14">
      <c r="A240" s="60" t="s">
        <v>264</v>
      </c>
      <c r="B240" s="60" t="str">
        <f>Patrocinadores!F233</f>
        <v>Pública Estadual</v>
      </c>
      <c r="C240" s="60"/>
      <c r="D240" s="64" t="str">
        <f>'Eixo - Porte'!D233</f>
        <v>1</v>
      </c>
      <c r="E240" s="60">
        <f>'Pluralidade de PB'!J233</f>
        <v>1</v>
      </c>
      <c r="F240" s="60">
        <f>População!C233</f>
        <v>1</v>
      </c>
      <c r="G240" s="60">
        <f>Exigível!E233</f>
        <v>2</v>
      </c>
      <c r="H240" s="60">
        <f>Patrocinadores!C233</f>
        <v>1</v>
      </c>
      <c r="I240" s="60">
        <f>'Fluxo Previdencial'!C233</f>
        <v>1</v>
      </c>
      <c r="J240" s="64">
        <f t="shared" si="14"/>
        <v>1.2</v>
      </c>
      <c r="K240" s="59">
        <f t="shared" si="15"/>
        <v>2.2000000000000002</v>
      </c>
      <c r="L240" s="65" t="str">
        <f t="shared" si="16"/>
        <v>S4</v>
      </c>
      <c r="M240"/>
      <c r="N240"/>
    </row>
    <row r="241" spans="1:14">
      <c r="A241" s="60" t="s">
        <v>265</v>
      </c>
      <c r="B241" s="60" t="str">
        <f>Patrocinadores!F234</f>
        <v>Privada</v>
      </c>
      <c r="C241" s="60"/>
      <c r="D241" s="64" t="str">
        <f>'Eixo - Porte'!D234</f>
        <v>3</v>
      </c>
      <c r="E241" s="60">
        <f>'Pluralidade de PB'!J234</f>
        <v>3</v>
      </c>
      <c r="F241" s="60">
        <f>População!C234</f>
        <v>4</v>
      </c>
      <c r="G241" s="60">
        <f>Exigível!E234</f>
        <v>4</v>
      </c>
      <c r="H241" s="60">
        <f>Patrocinadores!C234</f>
        <v>3</v>
      </c>
      <c r="I241" s="60">
        <f>'Fluxo Previdencial'!C234</f>
        <v>4</v>
      </c>
      <c r="J241" s="64">
        <f t="shared" si="14"/>
        <v>3.7</v>
      </c>
      <c r="K241" s="59">
        <f t="shared" si="15"/>
        <v>6.7</v>
      </c>
      <c r="L241" s="65" t="str">
        <f t="shared" si="16"/>
        <v>S2</v>
      </c>
      <c r="M241" t="s">
        <v>2329</v>
      </c>
      <c r="N241"/>
    </row>
    <row r="242" spans="1:14">
      <c r="A242" s="60" t="s">
        <v>266</v>
      </c>
      <c r="B242" s="60" t="str">
        <f>Patrocinadores!F235</f>
        <v>Privada</v>
      </c>
      <c r="C242" s="60"/>
      <c r="D242" s="64" t="str">
        <f>'Eixo - Porte'!D235</f>
        <v>1</v>
      </c>
      <c r="E242" s="60">
        <f>'Pluralidade de PB'!J235</f>
        <v>1</v>
      </c>
      <c r="F242" s="60">
        <f>População!C235</f>
        <v>1</v>
      </c>
      <c r="G242" s="60">
        <f>Exigível!E235</f>
        <v>1</v>
      </c>
      <c r="H242" s="60">
        <f>Patrocinadores!C235</f>
        <v>1</v>
      </c>
      <c r="I242" s="60">
        <f>'Fluxo Previdencial'!C235</f>
        <v>1</v>
      </c>
      <c r="J242" s="64">
        <f t="shared" si="14"/>
        <v>1</v>
      </c>
      <c r="K242" s="59">
        <f t="shared" si="15"/>
        <v>2</v>
      </c>
      <c r="L242" s="65" t="str">
        <f t="shared" si="16"/>
        <v>S4</v>
      </c>
      <c r="M242"/>
      <c r="N242"/>
    </row>
    <row r="243" spans="1:14">
      <c r="A243" s="60" t="s">
        <v>267</v>
      </c>
      <c r="B243" s="60" t="str">
        <f>Patrocinadores!F236</f>
        <v>Pública Estadual</v>
      </c>
      <c r="C243" s="60" t="s">
        <v>5148</v>
      </c>
      <c r="D243" s="64" t="str">
        <f>'Eixo - Porte'!D236</f>
        <v>3</v>
      </c>
      <c r="E243" s="60">
        <f>'Pluralidade de PB'!J236</f>
        <v>1</v>
      </c>
      <c r="F243" s="60">
        <f>População!C236</f>
        <v>4</v>
      </c>
      <c r="G243" s="60">
        <f>Exigível!E236</f>
        <v>3</v>
      </c>
      <c r="H243" s="60">
        <f>Patrocinadores!C236</f>
        <v>4</v>
      </c>
      <c r="I243" s="60">
        <f>'Fluxo Previdencial'!C236</f>
        <v>4</v>
      </c>
      <c r="J243" s="64">
        <f t="shared" si="14"/>
        <v>3.5</v>
      </c>
      <c r="K243" s="59">
        <f t="shared" si="15"/>
        <v>6.5</v>
      </c>
      <c r="L243" s="65" t="str">
        <f t="shared" si="16"/>
        <v>S2</v>
      </c>
      <c r="M243" t="s">
        <v>2329</v>
      </c>
      <c r="N243"/>
    </row>
    <row r="244" spans="1:14">
      <c r="A244" s="60" t="s">
        <v>268</v>
      </c>
      <c r="B244" s="60" t="str">
        <f>Patrocinadores!F237</f>
        <v>Privada</v>
      </c>
      <c r="C244" s="60"/>
      <c r="D244" s="64" t="str">
        <f>'Eixo - Porte'!D237</f>
        <v>1</v>
      </c>
      <c r="E244" s="60">
        <f>'Pluralidade de PB'!J237</f>
        <v>1</v>
      </c>
      <c r="F244" s="60">
        <f>População!C237</f>
        <v>2</v>
      </c>
      <c r="G244" s="60">
        <f>Exigível!E237</f>
        <v>1</v>
      </c>
      <c r="H244" s="60">
        <f>Patrocinadores!C237</f>
        <v>4</v>
      </c>
      <c r="I244" s="60">
        <f>'Fluxo Previdencial'!C237</f>
        <v>1</v>
      </c>
      <c r="J244" s="64">
        <f t="shared" si="14"/>
        <v>1.9</v>
      </c>
      <c r="K244" s="59">
        <f t="shared" si="15"/>
        <v>2.9</v>
      </c>
      <c r="L244" s="65" t="str">
        <f t="shared" si="16"/>
        <v>S4</v>
      </c>
      <c r="M244"/>
      <c r="N244"/>
    </row>
    <row r="245" spans="1:14">
      <c r="A245" s="60" t="s">
        <v>269</v>
      </c>
      <c r="B245" s="60" t="str">
        <f>Patrocinadores!F238</f>
        <v>Privada</v>
      </c>
      <c r="C245" s="60"/>
      <c r="D245" s="64" t="str">
        <f>'Eixo - Porte'!D238</f>
        <v>1</v>
      </c>
      <c r="E245" s="60">
        <f>'Pluralidade de PB'!J238</f>
        <v>1</v>
      </c>
      <c r="F245" s="60">
        <f>População!C238</f>
        <v>1</v>
      </c>
      <c r="G245" s="60">
        <f>Exigível!E238</f>
        <v>1</v>
      </c>
      <c r="H245" s="60">
        <f>Patrocinadores!C238</f>
        <v>2</v>
      </c>
      <c r="I245" s="60">
        <f>'Fluxo Previdencial'!C238</f>
        <v>1</v>
      </c>
      <c r="J245" s="64">
        <f t="shared" si="14"/>
        <v>1.2</v>
      </c>
      <c r="K245" s="59">
        <f t="shared" si="15"/>
        <v>2.2000000000000002</v>
      </c>
      <c r="L245" s="65" t="str">
        <f t="shared" si="16"/>
        <v>S4</v>
      </c>
      <c r="M245"/>
      <c r="N245"/>
    </row>
    <row r="246" spans="1:14">
      <c r="A246" s="60" t="s">
        <v>270</v>
      </c>
      <c r="B246" s="60" t="str">
        <f>Patrocinadores!F239</f>
        <v>Privada</v>
      </c>
      <c r="C246" s="60"/>
      <c r="D246" s="64" t="str">
        <f>'Eixo - Porte'!D239</f>
        <v>1</v>
      </c>
      <c r="E246" s="60">
        <f>'Pluralidade de PB'!J239</f>
        <v>3</v>
      </c>
      <c r="F246" s="60">
        <f>População!C239</f>
        <v>2</v>
      </c>
      <c r="G246" s="60">
        <f>Exigível!E239</f>
        <v>4</v>
      </c>
      <c r="H246" s="60">
        <f>Patrocinadores!C239</f>
        <v>3</v>
      </c>
      <c r="I246" s="60">
        <f>'Fluxo Previdencial'!C239</f>
        <v>2</v>
      </c>
      <c r="J246" s="64">
        <f t="shared" si="14"/>
        <v>2.7</v>
      </c>
      <c r="K246" s="59">
        <f t="shared" si="15"/>
        <v>3.7</v>
      </c>
      <c r="L246" s="65" t="str">
        <f t="shared" si="16"/>
        <v>S4</v>
      </c>
      <c r="M246"/>
      <c r="N246"/>
    </row>
    <row r="247" spans="1:14">
      <c r="A247" s="60" t="s">
        <v>271</v>
      </c>
      <c r="B247" s="60" t="str">
        <f>Patrocinadores!F240</f>
        <v>Privada</v>
      </c>
      <c r="C247" s="60"/>
      <c r="D247" s="64" t="str">
        <f>'Eixo - Porte'!D240</f>
        <v>2</v>
      </c>
      <c r="E247" s="60">
        <f>'Pluralidade de PB'!J240</f>
        <v>1</v>
      </c>
      <c r="F247" s="60">
        <f>População!C240</f>
        <v>3</v>
      </c>
      <c r="G247" s="60">
        <f>Exigível!E240</f>
        <v>1</v>
      </c>
      <c r="H247" s="60">
        <f>Patrocinadores!C240</f>
        <v>2</v>
      </c>
      <c r="I247" s="60">
        <f>'Fluxo Previdencial'!C240</f>
        <v>3</v>
      </c>
      <c r="J247" s="64">
        <f t="shared" si="14"/>
        <v>2.2000000000000002</v>
      </c>
      <c r="K247" s="59">
        <f t="shared" si="15"/>
        <v>4.2</v>
      </c>
      <c r="L247" s="65" t="str">
        <f t="shared" si="16"/>
        <v>S3</v>
      </c>
      <c r="M247"/>
      <c r="N247"/>
    </row>
    <row r="248" spans="1:14">
      <c r="A248" s="60" t="s">
        <v>297</v>
      </c>
      <c r="B248" s="60" t="str">
        <f>Patrocinadores!F241</f>
        <v>Privada</v>
      </c>
      <c r="C248" s="60"/>
      <c r="D248" s="64" t="str">
        <f>'Eixo - Porte'!D241</f>
        <v>1</v>
      </c>
      <c r="E248" s="60">
        <f>'Pluralidade de PB'!J241</f>
        <v>0</v>
      </c>
      <c r="F248" s="60">
        <f>População!C241</f>
        <v>1</v>
      </c>
      <c r="G248" s="60">
        <f>Exigível!E241</f>
        <v>4</v>
      </c>
      <c r="H248" s="60">
        <f>Patrocinadores!C241</f>
        <v>1</v>
      </c>
      <c r="I248" s="60">
        <f>'Fluxo Previdencial'!C241</f>
        <v>1</v>
      </c>
      <c r="J248" s="64">
        <f t="shared" si="14"/>
        <v>1.5</v>
      </c>
      <c r="K248" s="59">
        <f t="shared" si="15"/>
        <v>2.5</v>
      </c>
      <c r="L248" s="65" t="str">
        <f t="shared" si="16"/>
        <v>S4</v>
      </c>
      <c r="M248"/>
      <c r="N248"/>
    </row>
    <row r="249" spans="1:14">
      <c r="A249" s="60" t="s">
        <v>272</v>
      </c>
      <c r="B249" s="60" t="str">
        <f>Patrocinadores!F242</f>
        <v>Privada</v>
      </c>
      <c r="C249" s="60"/>
      <c r="D249" s="64" t="str">
        <f>'Eixo - Porte'!D242</f>
        <v>3</v>
      </c>
      <c r="E249" s="60">
        <f>'Pluralidade de PB'!J242</f>
        <v>2</v>
      </c>
      <c r="F249" s="60">
        <f>População!C242</f>
        <v>4</v>
      </c>
      <c r="G249" s="60">
        <f>Exigível!E242</f>
        <v>3</v>
      </c>
      <c r="H249" s="60">
        <f>Patrocinadores!C242</f>
        <v>3</v>
      </c>
      <c r="I249" s="60">
        <f>'Fluxo Previdencial'!C242</f>
        <v>4</v>
      </c>
      <c r="J249" s="64">
        <f t="shared" si="14"/>
        <v>3.4</v>
      </c>
      <c r="K249" s="59">
        <f t="shared" si="15"/>
        <v>6.4</v>
      </c>
      <c r="L249" s="65" t="str">
        <f t="shared" si="16"/>
        <v>S2</v>
      </c>
      <c r="M249"/>
      <c r="N249"/>
    </row>
    <row r="250" spans="1:14">
      <c r="A250" s="60" t="s">
        <v>273</v>
      </c>
      <c r="B250" s="60" t="str">
        <f>Patrocinadores!F243</f>
        <v>Privada</v>
      </c>
      <c r="C250" s="60"/>
      <c r="D250" s="64" t="str">
        <f>'Eixo - Porte'!D243</f>
        <v>1</v>
      </c>
      <c r="E250" s="60">
        <f>'Pluralidade de PB'!J243</f>
        <v>1</v>
      </c>
      <c r="F250" s="60">
        <f>População!C243</f>
        <v>2</v>
      </c>
      <c r="G250" s="60">
        <f>Exigível!E243</f>
        <v>1</v>
      </c>
      <c r="H250" s="60">
        <f>Patrocinadores!C243</f>
        <v>2</v>
      </c>
      <c r="I250" s="60">
        <f>'Fluxo Previdencial'!C243</f>
        <v>2</v>
      </c>
      <c r="J250" s="64">
        <f t="shared" si="14"/>
        <v>1.7</v>
      </c>
      <c r="K250" s="59">
        <f t="shared" si="15"/>
        <v>2.7</v>
      </c>
      <c r="L250" s="65" t="str">
        <f t="shared" si="16"/>
        <v>S4</v>
      </c>
      <c r="M250"/>
      <c r="N250"/>
    </row>
    <row r="251" spans="1:14">
      <c r="A251" s="60" t="s">
        <v>274</v>
      </c>
      <c r="B251" s="60" t="str">
        <f>Patrocinadores!F244</f>
        <v>Privada</v>
      </c>
      <c r="C251" s="60"/>
      <c r="D251" s="64" t="str">
        <f>'Eixo - Porte'!D244</f>
        <v>1</v>
      </c>
      <c r="E251" s="60">
        <f>'Pluralidade de PB'!J244</f>
        <v>1</v>
      </c>
      <c r="F251" s="60">
        <f>População!C244</f>
        <v>1</v>
      </c>
      <c r="G251" s="60">
        <f>Exigível!E244</f>
        <v>4</v>
      </c>
      <c r="H251" s="60">
        <f>Patrocinadores!C244</f>
        <v>1</v>
      </c>
      <c r="I251" s="60">
        <f>'Fluxo Previdencial'!C244</f>
        <v>1</v>
      </c>
      <c r="J251" s="64">
        <f t="shared" si="14"/>
        <v>1.6</v>
      </c>
      <c r="K251" s="59">
        <f t="shared" si="15"/>
        <v>2.6</v>
      </c>
      <c r="L251" s="65" t="str">
        <f t="shared" si="16"/>
        <v>S4</v>
      </c>
      <c r="M251"/>
      <c r="N251"/>
    </row>
    <row r="252" spans="1:14">
      <c r="A252" s="60" t="s">
        <v>275</v>
      </c>
      <c r="B252" s="60" t="str">
        <f>Patrocinadores!F245</f>
        <v>Privada</v>
      </c>
      <c r="C252" s="60"/>
      <c r="D252" s="64" t="str">
        <f>'Eixo - Porte'!D245</f>
        <v>1</v>
      </c>
      <c r="E252" s="60">
        <f>'Pluralidade de PB'!J245</f>
        <v>1</v>
      </c>
      <c r="F252" s="60">
        <f>População!C245</f>
        <v>3</v>
      </c>
      <c r="G252" s="60">
        <f>Exigível!E245</f>
        <v>1</v>
      </c>
      <c r="H252" s="60">
        <f>Patrocinadores!C245</f>
        <v>3</v>
      </c>
      <c r="I252" s="60">
        <f>'Fluxo Previdencial'!C245</f>
        <v>2</v>
      </c>
      <c r="J252" s="64">
        <f t="shared" si="14"/>
        <v>2.2000000000000002</v>
      </c>
      <c r="K252" s="59">
        <f t="shared" si="15"/>
        <v>3.2</v>
      </c>
      <c r="L252" s="65" t="str">
        <f t="shared" si="16"/>
        <v>S4</v>
      </c>
      <c r="M252"/>
      <c r="N252"/>
    </row>
    <row r="253" spans="1:14">
      <c r="A253" s="60" t="s">
        <v>276</v>
      </c>
      <c r="B253" s="60" t="str">
        <f>Patrocinadores!F246</f>
        <v>Privada</v>
      </c>
      <c r="C253" s="60"/>
      <c r="D253" s="64" t="str">
        <f>'Eixo - Porte'!D246</f>
        <v>1</v>
      </c>
      <c r="E253" s="60">
        <f>'Pluralidade de PB'!J246</f>
        <v>1</v>
      </c>
      <c r="F253" s="60">
        <f>População!C246</f>
        <v>3</v>
      </c>
      <c r="G253" s="60">
        <f>Exigível!E246</f>
        <v>1</v>
      </c>
      <c r="H253" s="60">
        <f>Patrocinadores!C246</f>
        <v>4</v>
      </c>
      <c r="I253" s="60">
        <f>'Fluxo Previdencial'!C246</f>
        <v>1</v>
      </c>
      <c r="J253" s="64">
        <f t="shared" si="14"/>
        <v>2.2000000000000002</v>
      </c>
      <c r="K253" s="59">
        <f t="shared" si="15"/>
        <v>3.2</v>
      </c>
      <c r="L253" s="65" t="str">
        <f t="shared" si="16"/>
        <v>S4</v>
      </c>
      <c r="M253"/>
      <c r="N253"/>
    </row>
    <row r="254" spans="1:14">
      <c r="A254" s="60" t="s">
        <v>277</v>
      </c>
      <c r="B254" s="60" t="str">
        <f>Patrocinadores!F247</f>
        <v>Instituidor</v>
      </c>
      <c r="C254" s="60"/>
      <c r="D254" s="64" t="str">
        <f>'Eixo - Porte'!D247</f>
        <v>1</v>
      </c>
      <c r="E254" s="60">
        <f>'Pluralidade de PB'!J247</f>
        <v>1</v>
      </c>
      <c r="F254" s="60">
        <f>População!C247</f>
        <v>1</v>
      </c>
      <c r="G254" s="60">
        <f>Exigível!E247</f>
        <v>1</v>
      </c>
      <c r="H254" s="60">
        <f>Patrocinadores!C247</f>
        <v>1</v>
      </c>
      <c r="I254" s="60">
        <f>'Fluxo Previdencial'!C247</f>
        <v>1</v>
      </c>
      <c r="J254" s="64">
        <f t="shared" si="14"/>
        <v>1</v>
      </c>
      <c r="K254" s="59">
        <f t="shared" si="15"/>
        <v>2</v>
      </c>
      <c r="L254" s="65" t="str">
        <f t="shared" si="16"/>
        <v>S4</v>
      </c>
      <c r="M254"/>
      <c r="N254"/>
    </row>
    <row r="255" spans="1:14">
      <c r="A255" s="60" t="s">
        <v>278</v>
      </c>
      <c r="B255" s="60" t="str">
        <f>Patrocinadores!F248</f>
        <v>Privada</v>
      </c>
      <c r="C255" s="60"/>
      <c r="D255" s="64" t="str">
        <f>'Eixo - Porte'!D248</f>
        <v>2</v>
      </c>
      <c r="E255" s="60">
        <f>'Pluralidade de PB'!J248</f>
        <v>1</v>
      </c>
      <c r="F255" s="60">
        <f>População!C248</f>
        <v>2</v>
      </c>
      <c r="G255" s="60">
        <f>Exigível!E248</f>
        <v>4</v>
      </c>
      <c r="H255" s="60">
        <f>Patrocinadores!C248</f>
        <v>4</v>
      </c>
      <c r="I255" s="60">
        <f>'Fluxo Previdencial'!C248</f>
        <v>3</v>
      </c>
      <c r="J255" s="64">
        <f t="shared" si="14"/>
        <v>2.9</v>
      </c>
      <c r="K255" s="59">
        <f t="shared" si="15"/>
        <v>4.9000000000000004</v>
      </c>
      <c r="L255" s="65" t="str">
        <f t="shared" si="16"/>
        <v>S3</v>
      </c>
      <c r="M255"/>
      <c r="N255"/>
    </row>
    <row r="256" spans="1:14">
      <c r="A256" s="60" t="s">
        <v>279</v>
      </c>
      <c r="B256" s="60" t="str">
        <f>Patrocinadores!F249</f>
        <v>Privada</v>
      </c>
      <c r="C256" s="60"/>
      <c r="D256" s="64" t="str">
        <f>'Eixo - Porte'!D249</f>
        <v>3</v>
      </c>
      <c r="E256" s="60">
        <f>'Pluralidade de PB'!J249</f>
        <v>2</v>
      </c>
      <c r="F256" s="60">
        <f>População!C249</f>
        <v>3</v>
      </c>
      <c r="G256" s="60">
        <f>Exigível!E249</f>
        <v>1</v>
      </c>
      <c r="H256" s="60">
        <f>Patrocinadores!C249</f>
        <v>3</v>
      </c>
      <c r="I256" s="60">
        <f>'Fluxo Previdencial'!C249</f>
        <v>3</v>
      </c>
      <c r="J256" s="64">
        <f t="shared" si="14"/>
        <v>2.5</v>
      </c>
      <c r="K256" s="59">
        <f t="shared" si="15"/>
        <v>5.5</v>
      </c>
      <c r="L256" s="65" t="str">
        <f t="shared" si="16"/>
        <v>S3</v>
      </c>
      <c r="M256"/>
      <c r="N256"/>
    </row>
    <row r="257" spans="1:14">
      <c r="A257" s="60" t="s">
        <v>280</v>
      </c>
      <c r="B257" s="60" t="str">
        <f>Patrocinadores!F250</f>
        <v>Privada</v>
      </c>
      <c r="C257" s="60"/>
      <c r="D257" s="64" t="str">
        <f>'Eixo - Porte'!D250</f>
        <v>1</v>
      </c>
      <c r="E257" s="60">
        <f>'Pluralidade de PB'!J250</f>
        <v>1</v>
      </c>
      <c r="F257" s="60">
        <f>População!C250</f>
        <v>1</v>
      </c>
      <c r="G257" s="60">
        <f>Exigível!E250</f>
        <v>1</v>
      </c>
      <c r="H257" s="60">
        <f>Patrocinadores!C250</f>
        <v>2</v>
      </c>
      <c r="I257" s="60">
        <f>'Fluxo Previdencial'!C250</f>
        <v>1</v>
      </c>
      <c r="J257" s="64">
        <f t="shared" si="14"/>
        <v>1.2</v>
      </c>
      <c r="K257" s="59">
        <f t="shared" si="15"/>
        <v>2.2000000000000002</v>
      </c>
      <c r="L257" s="65" t="str">
        <f t="shared" si="16"/>
        <v>S4</v>
      </c>
      <c r="M257"/>
      <c r="N257"/>
    </row>
    <row r="258" spans="1:14">
      <c r="A258" s="60" t="s">
        <v>281</v>
      </c>
      <c r="B258" s="60" t="str">
        <f>Patrocinadores!F251</f>
        <v>Privada</v>
      </c>
      <c r="C258" s="60"/>
      <c r="D258" s="64" t="str">
        <f>'Eixo - Porte'!D251</f>
        <v>1</v>
      </c>
      <c r="E258" s="60">
        <f>'Pluralidade de PB'!J251</f>
        <v>1</v>
      </c>
      <c r="F258" s="60">
        <f>População!C251</f>
        <v>1</v>
      </c>
      <c r="G258" s="60">
        <f>Exigível!E251</f>
        <v>3</v>
      </c>
      <c r="H258" s="60">
        <f>Patrocinadores!C251</f>
        <v>2</v>
      </c>
      <c r="I258" s="60">
        <f>'Fluxo Previdencial'!C251</f>
        <v>1</v>
      </c>
      <c r="J258" s="64">
        <f t="shared" si="14"/>
        <v>1.6</v>
      </c>
      <c r="K258" s="59">
        <f t="shared" si="15"/>
        <v>2.6</v>
      </c>
      <c r="L258" s="65" t="str">
        <f t="shared" si="16"/>
        <v>S4</v>
      </c>
      <c r="M258"/>
      <c r="N258"/>
    </row>
    <row r="259" spans="1:14">
      <c r="A259" s="60" t="s">
        <v>282</v>
      </c>
      <c r="B259" s="60" t="str">
        <f>Patrocinadores!F252</f>
        <v>Privada</v>
      </c>
      <c r="C259" s="60"/>
      <c r="D259" s="64" t="str">
        <f>'Eixo - Porte'!D252</f>
        <v>4</v>
      </c>
      <c r="E259" s="60">
        <f>'Pluralidade de PB'!J252</f>
        <v>4</v>
      </c>
      <c r="F259" s="60">
        <f>População!C252</f>
        <v>4</v>
      </c>
      <c r="G259" s="60">
        <f>Exigível!E252</f>
        <v>4</v>
      </c>
      <c r="H259" s="60">
        <f>Patrocinadores!C252</f>
        <v>4</v>
      </c>
      <c r="I259" s="60">
        <f>'Fluxo Previdencial'!C252</f>
        <v>4</v>
      </c>
      <c r="J259" s="64">
        <f t="shared" si="14"/>
        <v>4</v>
      </c>
      <c r="K259" s="59">
        <f t="shared" si="15"/>
        <v>8</v>
      </c>
      <c r="L259" s="65" t="str">
        <f t="shared" si="16"/>
        <v>S1</v>
      </c>
      <c r="M259" t="s">
        <v>2329</v>
      </c>
      <c r="N259"/>
    </row>
    <row r="260" spans="1:14">
      <c r="A260" s="60" t="s">
        <v>283</v>
      </c>
      <c r="B260" s="60" t="str">
        <f>Patrocinadores!F253</f>
        <v>Privada</v>
      </c>
      <c r="C260" s="60"/>
      <c r="D260" s="64" t="str">
        <f>'Eixo - Porte'!D253</f>
        <v>2</v>
      </c>
      <c r="E260" s="60">
        <f>'Pluralidade de PB'!J253</f>
        <v>2</v>
      </c>
      <c r="F260" s="60">
        <f>População!C253</f>
        <v>2</v>
      </c>
      <c r="G260" s="60">
        <f>Exigível!E253</f>
        <v>2</v>
      </c>
      <c r="H260" s="60">
        <f>Patrocinadores!C253</f>
        <v>3</v>
      </c>
      <c r="I260" s="60">
        <f>'Fluxo Previdencial'!C253</f>
        <v>2</v>
      </c>
      <c r="J260" s="64">
        <f t="shared" si="14"/>
        <v>2.2000000000000002</v>
      </c>
      <c r="K260" s="59">
        <f t="shared" si="15"/>
        <v>4.2</v>
      </c>
      <c r="L260" s="65" t="str">
        <f t="shared" si="16"/>
        <v>S3</v>
      </c>
      <c r="M260"/>
      <c r="N260"/>
    </row>
    <row r="261" spans="1:14">
      <c r="A261" s="60" t="s">
        <v>284</v>
      </c>
      <c r="B261" s="60" t="str">
        <f>Patrocinadores!F254</f>
        <v>Privada</v>
      </c>
      <c r="C261" s="60"/>
      <c r="D261" s="64" t="str">
        <f>'Eixo - Porte'!D254</f>
        <v>1</v>
      </c>
      <c r="E261" s="60">
        <f>'Pluralidade de PB'!J254</f>
        <v>1</v>
      </c>
      <c r="F261" s="60">
        <f>População!C254</f>
        <v>1</v>
      </c>
      <c r="G261" s="60">
        <f>Exigível!E254</f>
        <v>1</v>
      </c>
      <c r="H261" s="60">
        <f>Patrocinadores!C254</f>
        <v>3</v>
      </c>
      <c r="I261" s="60">
        <f>'Fluxo Previdencial'!C254</f>
        <v>1</v>
      </c>
      <c r="J261" s="64">
        <f t="shared" si="14"/>
        <v>1.4</v>
      </c>
      <c r="K261" s="59">
        <f t="shared" si="15"/>
        <v>2.4</v>
      </c>
      <c r="L261" s="65" t="str">
        <f t="shared" si="16"/>
        <v>S4</v>
      </c>
      <c r="M261"/>
      <c r="N261"/>
    </row>
    <row r="262" spans="1:14">
      <c r="A262" s="60" t="s">
        <v>285</v>
      </c>
      <c r="B262" s="60" t="str">
        <f>Patrocinadores!F255</f>
        <v>Privada</v>
      </c>
      <c r="C262" s="60"/>
      <c r="D262" s="64" t="str">
        <f>'Eixo - Porte'!D255</f>
        <v>3</v>
      </c>
      <c r="E262" s="60">
        <f>'Pluralidade de PB'!J255</f>
        <v>1</v>
      </c>
      <c r="F262" s="60">
        <f>População!C255</f>
        <v>3</v>
      </c>
      <c r="G262" s="60">
        <f>Exigível!E255</f>
        <v>3</v>
      </c>
      <c r="H262" s="60">
        <f>Patrocinadores!C255</f>
        <v>4</v>
      </c>
      <c r="I262" s="60">
        <f>'Fluxo Previdencial'!C255</f>
        <v>4</v>
      </c>
      <c r="J262" s="64">
        <f t="shared" si="14"/>
        <v>3.2</v>
      </c>
      <c r="K262" s="59">
        <f t="shared" si="15"/>
        <v>6.2</v>
      </c>
      <c r="L262" s="65" t="str">
        <f t="shared" si="16"/>
        <v>S2</v>
      </c>
      <c r="M262"/>
      <c r="N262"/>
    </row>
    <row r="263" spans="1:14">
      <c r="A263" s="60" t="s">
        <v>286</v>
      </c>
      <c r="B263" s="60" t="str">
        <f>Patrocinadores!F256</f>
        <v>Privada</v>
      </c>
      <c r="C263" s="60"/>
      <c r="D263" s="64" t="str">
        <f>'Eixo - Porte'!D256</f>
        <v>2</v>
      </c>
      <c r="E263" s="60">
        <f>'Pluralidade de PB'!J256</f>
        <v>1</v>
      </c>
      <c r="F263" s="60">
        <f>População!C256</f>
        <v>2</v>
      </c>
      <c r="G263" s="60">
        <f>Exigível!E256</f>
        <v>3</v>
      </c>
      <c r="H263" s="60">
        <f>Patrocinadores!C256</f>
        <v>3</v>
      </c>
      <c r="I263" s="60">
        <f>'Fluxo Previdencial'!C256</f>
        <v>2</v>
      </c>
      <c r="J263" s="64">
        <f t="shared" si="14"/>
        <v>2.2999999999999998</v>
      </c>
      <c r="K263" s="59">
        <f t="shared" si="15"/>
        <v>4.3</v>
      </c>
      <c r="L263" s="65" t="str">
        <f t="shared" si="16"/>
        <v>S3</v>
      </c>
      <c r="M263"/>
      <c r="N263"/>
    </row>
    <row r="264" spans="1:14">
      <c r="A264" s="60" t="s">
        <v>287</v>
      </c>
      <c r="B264" s="60" t="str">
        <f>Patrocinadores!F257</f>
        <v>Privada</v>
      </c>
      <c r="C264" s="60"/>
      <c r="D264" s="64" t="str">
        <f>'Eixo - Porte'!D257</f>
        <v>3</v>
      </c>
      <c r="E264" s="60">
        <f>'Pluralidade de PB'!J257</f>
        <v>2</v>
      </c>
      <c r="F264" s="60">
        <f>População!C257</f>
        <v>4</v>
      </c>
      <c r="G264" s="60">
        <f>Exigível!E257</f>
        <v>4</v>
      </c>
      <c r="H264" s="60">
        <f>Patrocinadores!C257</f>
        <v>4</v>
      </c>
      <c r="I264" s="60">
        <f>'Fluxo Previdencial'!C257</f>
        <v>4</v>
      </c>
      <c r="J264" s="64">
        <f t="shared" si="14"/>
        <v>3.8</v>
      </c>
      <c r="K264" s="59">
        <f t="shared" si="15"/>
        <v>6.8</v>
      </c>
      <c r="L264" s="65" t="str">
        <f t="shared" si="16"/>
        <v>S2</v>
      </c>
      <c r="M264"/>
      <c r="N264"/>
    </row>
    <row r="265" spans="1:14">
      <c r="A265" s="60" t="s">
        <v>288</v>
      </c>
      <c r="B265" s="60" t="str">
        <f>Patrocinadores!F258</f>
        <v>Instituidor</v>
      </c>
      <c r="C265" s="60"/>
      <c r="D265" s="64" t="str">
        <f>'Eixo - Porte'!D258</f>
        <v>2</v>
      </c>
      <c r="E265" s="60">
        <f>'Pluralidade de PB'!J258</f>
        <v>1</v>
      </c>
      <c r="F265" s="60">
        <f>População!C258</f>
        <v>4</v>
      </c>
      <c r="G265" s="60">
        <f>Exigível!E258</f>
        <v>4</v>
      </c>
      <c r="H265" s="60">
        <f>Patrocinadores!C258</f>
        <v>4</v>
      </c>
      <c r="I265" s="60">
        <f>'Fluxo Previdencial'!C258</f>
        <v>4</v>
      </c>
      <c r="J265" s="64">
        <f t="shared" ref="J265:J268" si="17">(E265*$Q$2+F265*$Q$3+G265*$Q$4+H265*$Q$5+I265*$Q$6)/($Q$2+$Q$3+$Q$4+$Q$5+$Q$6)</f>
        <v>3.7</v>
      </c>
      <c r="K265" s="59">
        <f t="shared" ref="K265:K268" si="18">D265+J265</f>
        <v>5.7</v>
      </c>
      <c r="L265" s="65" t="str">
        <f t="shared" ref="L265:L268" si="19">IF(K265&gt;7,"S1",IF(K265&gt;=6,"S2",IF(K265&gt;=4,"S3","S4")))</f>
        <v>S3</v>
      </c>
      <c r="M265"/>
      <c r="N265"/>
    </row>
    <row r="266" spans="1:14">
      <c r="A266" s="60" t="s">
        <v>289</v>
      </c>
      <c r="B266" s="60" t="str">
        <f>Patrocinadores!F259</f>
        <v>Privada</v>
      </c>
      <c r="C266" s="60"/>
      <c r="D266" s="64" t="str">
        <f>'Eixo - Porte'!D259</f>
        <v>1</v>
      </c>
      <c r="E266" s="60">
        <f>'Pluralidade de PB'!J259</f>
        <v>1</v>
      </c>
      <c r="F266" s="60">
        <f>População!C259</f>
        <v>2</v>
      </c>
      <c r="G266" s="60">
        <f>Exigível!E259</f>
        <v>1</v>
      </c>
      <c r="H266" s="60">
        <f>Patrocinadores!C259</f>
        <v>3</v>
      </c>
      <c r="I266" s="60">
        <f>'Fluxo Previdencial'!C259</f>
        <v>2</v>
      </c>
      <c r="J266" s="64">
        <f t="shared" si="17"/>
        <v>1.9</v>
      </c>
      <c r="K266" s="59">
        <f t="shared" si="18"/>
        <v>2.9</v>
      </c>
      <c r="L266" s="65" t="str">
        <f t="shared" si="19"/>
        <v>S4</v>
      </c>
      <c r="M266"/>
      <c r="N266"/>
    </row>
    <row r="267" spans="1:14">
      <c r="A267" s="60" t="s">
        <v>290</v>
      </c>
      <c r="B267" s="60" t="str">
        <f>Patrocinadores!F260</f>
        <v>Privada</v>
      </c>
      <c r="C267" s="60"/>
      <c r="D267" s="64" t="str">
        <f>'Eixo - Porte'!D260</f>
        <v>3</v>
      </c>
      <c r="E267" s="60">
        <f>'Pluralidade de PB'!J260</f>
        <v>2</v>
      </c>
      <c r="F267" s="60">
        <f>População!C260</f>
        <v>4</v>
      </c>
      <c r="G267" s="60">
        <f>Exigível!E260</f>
        <v>2</v>
      </c>
      <c r="H267" s="60">
        <f>Patrocinadores!C260</f>
        <v>3</v>
      </c>
      <c r="I267" s="60">
        <f>'Fluxo Previdencial'!C260</f>
        <v>3</v>
      </c>
      <c r="J267" s="64">
        <f t="shared" si="17"/>
        <v>3</v>
      </c>
      <c r="K267" s="59">
        <f t="shared" si="18"/>
        <v>6</v>
      </c>
      <c r="L267" s="65" t="str">
        <f t="shared" si="19"/>
        <v>S2</v>
      </c>
      <c r="M267"/>
      <c r="N267"/>
    </row>
    <row r="268" spans="1:14">
      <c r="A268" s="60" t="s">
        <v>291</v>
      </c>
      <c r="B268" s="60" t="str">
        <f>Patrocinadores!F261</f>
        <v>Privada</v>
      </c>
      <c r="C268" s="60"/>
      <c r="D268" s="64" t="str">
        <f>'Eixo - Porte'!D261</f>
        <v>2</v>
      </c>
      <c r="E268" s="60">
        <f>'Pluralidade de PB'!J261</f>
        <v>1</v>
      </c>
      <c r="F268" s="60">
        <f>População!C261</f>
        <v>4</v>
      </c>
      <c r="G268" s="60">
        <f>Exigível!E261</f>
        <v>3</v>
      </c>
      <c r="H268" s="60">
        <f>Patrocinadores!C261</f>
        <v>4</v>
      </c>
      <c r="I268" s="60">
        <f>'Fluxo Previdencial'!C261</f>
        <v>3</v>
      </c>
      <c r="J268" s="64">
        <f t="shared" si="17"/>
        <v>3.3</v>
      </c>
      <c r="K268" s="59">
        <f t="shared" si="18"/>
        <v>5.3</v>
      </c>
      <c r="L268" s="65" t="str">
        <f t="shared" si="19"/>
        <v>S3</v>
      </c>
      <c r="M268"/>
      <c r="N268"/>
    </row>
    <row r="270" spans="1:14">
      <c r="A270" s="74" t="s">
        <v>2295</v>
      </c>
      <c r="B270" s="74"/>
      <c r="C270" s="74"/>
    </row>
  </sheetData>
  <autoFilter ref="A8:M268" xr:uid="{1836A864-CF8F-44CA-B225-292D3268DBAC}"/>
  <mergeCells count="3">
    <mergeCell ref="A2:A5"/>
    <mergeCell ref="B1:E1"/>
    <mergeCell ref="B6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S1047"/>
  <sheetViews>
    <sheetView showGridLines="0" workbookViewId="0">
      <selection activeCell="M3" sqref="M3"/>
    </sheetView>
  </sheetViews>
  <sheetFormatPr defaultRowHeight="14.5"/>
  <cols>
    <col min="1" max="1" width="1.26953125" customWidth="1"/>
    <col min="2" max="2" width="0.1796875" customWidth="1"/>
    <col min="3" max="3" width="10.54296875" customWidth="1"/>
    <col min="4" max="4" width="5.7265625" customWidth="1"/>
    <col min="5" max="5" width="0.26953125" customWidth="1"/>
    <col min="6" max="6" width="8.453125" customWidth="1"/>
    <col min="7" max="7" width="15.54296875" customWidth="1"/>
    <col min="8" max="8" width="14" customWidth="1"/>
    <col min="9" max="9" width="5.81640625" customWidth="1"/>
    <col min="10" max="10" width="41.1796875" customWidth="1"/>
    <col min="11" max="11" width="0" hidden="1" customWidth="1"/>
    <col min="12" max="12" width="16.453125" customWidth="1"/>
    <col min="13" max="13" width="40.7265625" customWidth="1"/>
    <col min="14" max="14" width="16.54296875" customWidth="1"/>
    <col min="15" max="15" width="4.81640625" customWidth="1"/>
    <col min="16" max="16" width="16.7265625" customWidth="1"/>
    <col min="17" max="17" width="16.453125" customWidth="1"/>
    <col min="18" max="18" width="16.1796875" customWidth="1"/>
    <col min="19" max="19" width="4.453125" customWidth="1"/>
    <col min="20" max="20" width="2.26953125" customWidth="1"/>
  </cols>
  <sheetData>
    <row r="1" spans="2:19" ht="14.25" customHeight="1">
      <c r="C1" s="6" t="s">
        <v>292</v>
      </c>
    </row>
    <row r="2" spans="2:19">
      <c r="F2" s="90" t="s">
        <v>0</v>
      </c>
      <c r="G2" s="91"/>
      <c r="H2" s="91"/>
      <c r="I2" s="91"/>
      <c r="J2" s="91"/>
    </row>
    <row r="3" spans="2:19" ht="28.4" customHeight="1">
      <c r="C3" s="91"/>
      <c r="D3" s="91"/>
      <c r="F3" s="91"/>
      <c r="G3" s="91"/>
      <c r="H3" s="91"/>
      <c r="I3" s="91"/>
      <c r="J3" s="91"/>
      <c r="L3">
        <f>COUNTIFS(D8:D1046,"PETROS",I8:I1046,"BD")</f>
        <v>7</v>
      </c>
      <c r="M3">
        <f ca="1">SUMIF(D8:F13,"ACEPREV",N8:N13)</f>
        <v>1404623790.2199998</v>
      </c>
    </row>
    <row r="4" spans="2:19" ht="2.5" customHeight="1"/>
    <row r="5" spans="2:19" ht="18.399999999999999" customHeight="1">
      <c r="B5" s="92" t="s">
        <v>1</v>
      </c>
      <c r="C5" s="91"/>
      <c r="D5" s="91"/>
      <c r="E5" s="91"/>
      <c r="F5" s="91"/>
      <c r="G5" s="91"/>
      <c r="H5" s="91"/>
      <c r="I5" s="91"/>
      <c r="J5" s="91"/>
      <c r="R5" s="93" t="s">
        <v>2</v>
      </c>
      <c r="S5" s="91"/>
    </row>
    <row r="6" spans="2:19" ht="3" customHeight="1"/>
    <row r="7" spans="2:19">
      <c r="B7" s="94" t="s">
        <v>3</v>
      </c>
      <c r="C7" s="87"/>
      <c r="D7" s="94" t="s">
        <v>4</v>
      </c>
      <c r="E7" s="89"/>
      <c r="F7" s="87"/>
      <c r="G7" s="1" t="s">
        <v>5</v>
      </c>
      <c r="H7" s="1" t="s">
        <v>6</v>
      </c>
      <c r="I7" s="1" t="s">
        <v>7</v>
      </c>
      <c r="J7" s="1" t="s">
        <v>8</v>
      </c>
      <c r="L7" s="1" t="s">
        <v>9</v>
      </c>
      <c r="M7" s="1" t="s">
        <v>10</v>
      </c>
      <c r="N7" s="1" t="s">
        <v>11</v>
      </c>
      <c r="O7" s="1" t="s">
        <v>12</v>
      </c>
      <c r="P7" s="1" t="s">
        <v>13</v>
      </c>
      <c r="Q7" s="1" t="s">
        <v>14</v>
      </c>
      <c r="R7" s="1" t="s">
        <v>15</v>
      </c>
      <c r="S7" s="1" t="s">
        <v>12</v>
      </c>
    </row>
    <row r="8" spans="2:19">
      <c r="B8" s="86" t="s">
        <v>16</v>
      </c>
      <c r="C8" s="87"/>
      <c r="D8" s="88" t="s">
        <v>17</v>
      </c>
      <c r="E8" s="89"/>
      <c r="F8" s="87"/>
      <c r="G8" s="2" t="s">
        <v>18</v>
      </c>
      <c r="H8" s="2">
        <v>1985000547</v>
      </c>
      <c r="I8" s="2" t="s">
        <v>19</v>
      </c>
      <c r="J8" s="3" t="s">
        <v>20</v>
      </c>
      <c r="L8" s="2">
        <v>2030101000000</v>
      </c>
      <c r="M8" s="4" t="s">
        <v>21</v>
      </c>
      <c r="N8" s="5">
        <v>61205878.119999997</v>
      </c>
      <c r="O8" s="2" t="s">
        <v>22</v>
      </c>
      <c r="P8" s="5">
        <v>3436607.52</v>
      </c>
      <c r="Q8" s="5">
        <v>816440.91</v>
      </c>
      <c r="R8" s="5">
        <v>58585711.509999998</v>
      </c>
      <c r="S8" s="2" t="s">
        <v>22</v>
      </c>
    </row>
    <row r="9" spans="2:19">
      <c r="B9" s="86" t="s">
        <v>16</v>
      </c>
      <c r="C9" s="87"/>
      <c r="D9" s="88" t="s">
        <v>17</v>
      </c>
      <c r="E9" s="89"/>
      <c r="F9" s="87"/>
      <c r="G9" s="2" t="s">
        <v>18</v>
      </c>
      <c r="H9" s="2">
        <v>1994002492</v>
      </c>
      <c r="I9" s="2" t="s">
        <v>23</v>
      </c>
      <c r="J9" s="3" t="s">
        <v>24</v>
      </c>
      <c r="L9" s="2">
        <v>2030101000000</v>
      </c>
      <c r="M9" s="4" t="s">
        <v>21</v>
      </c>
      <c r="N9" s="5">
        <v>1343417912.0999999</v>
      </c>
      <c r="O9" s="2" t="s">
        <v>22</v>
      </c>
      <c r="P9" s="5">
        <v>16440253.619999999</v>
      </c>
      <c r="Q9" s="5">
        <v>33043290.91</v>
      </c>
      <c r="R9" s="5">
        <v>1360020949.3900001</v>
      </c>
      <c r="S9" s="2" t="s">
        <v>22</v>
      </c>
    </row>
    <row r="10" spans="2:19">
      <c r="B10" s="86" t="s">
        <v>16</v>
      </c>
      <c r="C10" s="87"/>
      <c r="D10" s="88" t="s">
        <v>25</v>
      </c>
      <c r="E10" s="89"/>
      <c r="F10" s="87"/>
      <c r="G10" s="2" t="s">
        <v>26</v>
      </c>
      <c r="H10" s="2">
        <v>1980000883</v>
      </c>
      <c r="I10" s="2" t="s">
        <v>27</v>
      </c>
      <c r="J10" s="3" t="s">
        <v>28</v>
      </c>
      <c r="L10" s="2">
        <v>2030101000000</v>
      </c>
      <c r="M10" s="4" t="s">
        <v>21</v>
      </c>
      <c r="N10" s="5">
        <v>183044991</v>
      </c>
      <c r="O10" s="2" t="s">
        <v>22</v>
      </c>
      <c r="P10" s="5">
        <v>33609166.75</v>
      </c>
      <c r="Q10" s="5">
        <v>13049926.27</v>
      </c>
      <c r="R10" s="5">
        <v>162485750.52000001</v>
      </c>
      <c r="S10" s="2" t="s">
        <v>22</v>
      </c>
    </row>
    <row r="11" spans="2:19">
      <c r="B11" s="86" t="s">
        <v>16</v>
      </c>
      <c r="C11" s="87"/>
      <c r="D11" s="88" t="s">
        <v>25</v>
      </c>
      <c r="E11" s="89"/>
      <c r="F11" s="87"/>
      <c r="G11" s="2" t="s">
        <v>26</v>
      </c>
      <c r="H11" s="2">
        <v>1992000174</v>
      </c>
      <c r="I11" s="2" t="s">
        <v>27</v>
      </c>
      <c r="J11" s="3" t="s">
        <v>28</v>
      </c>
      <c r="L11" s="2">
        <v>2030101000000</v>
      </c>
      <c r="M11" s="4" t="s">
        <v>21</v>
      </c>
      <c r="N11" s="5">
        <v>323036990.66000003</v>
      </c>
      <c r="O11" s="2" t="s">
        <v>22</v>
      </c>
      <c r="P11" s="5">
        <v>0</v>
      </c>
      <c r="Q11" s="5">
        <v>2664750.2000000002</v>
      </c>
      <c r="R11" s="5">
        <v>325701740.86000001</v>
      </c>
      <c r="S11" s="2" t="s">
        <v>22</v>
      </c>
    </row>
    <row r="12" spans="2:19">
      <c r="B12" s="86" t="s">
        <v>16</v>
      </c>
      <c r="C12" s="87"/>
      <c r="D12" s="88" t="s">
        <v>25</v>
      </c>
      <c r="E12" s="89"/>
      <c r="F12" s="87"/>
      <c r="G12" s="2" t="s">
        <v>26</v>
      </c>
      <c r="H12" s="2">
        <v>2008001083</v>
      </c>
      <c r="I12" s="2" t="s">
        <v>19</v>
      </c>
      <c r="J12" s="3" t="s">
        <v>24</v>
      </c>
      <c r="L12" s="2">
        <v>2030101000000</v>
      </c>
      <c r="M12" s="4" t="s">
        <v>21</v>
      </c>
      <c r="N12" s="5">
        <v>56072613.770000003</v>
      </c>
      <c r="O12" s="2" t="s">
        <v>22</v>
      </c>
      <c r="P12" s="5">
        <v>18989631.16</v>
      </c>
      <c r="Q12" s="5">
        <v>23311736.379999999</v>
      </c>
      <c r="R12" s="5">
        <v>60394718.990000002</v>
      </c>
      <c r="S12" s="2" t="s">
        <v>22</v>
      </c>
    </row>
    <row r="13" spans="2:19">
      <c r="B13" s="86" t="s">
        <v>16</v>
      </c>
      <c r="C13" s="87"/>
      <c r="D13" s="88" t="s">
        <v>29</v>
      </c>
      <c r="E13" s="89"/>
      <c r="F13" s="87"/>
      <c r="G13" s="2" t="s">
        <v>26</v>
      </c>
      <c r="H13" s="2">
        <v>2005006311</v>
      </c>
      <c r="I13" s="2" t="s">
        <v>19</v>
      </c>
      <c r="J13" s="3" t="s">
        <v>24</v>
      </c>
      <c r="L13" s="2">
        <v>2030101000000</v>
      </c>
      <c r="M13" s="4" t="s">
        <v>21</v>
      </c>
      <c r="N13" s="5">
        <v>107027539.01000001</v>
      </c>
      <c r="O13" s="2" t="s">
        <v>22</v>
      </c>
      <c r="P13" s="5">
        <v>46224.36</v>
      </c>
      <c r="Q13" s="5">
        <v>793619</v>
      </c>
      <c r="R13" s="5">
        <v>107774933.65000001</v>
      </c>
      <c r="S13" s="2" t="s">
        <v>22</v>
      </c>
    </row>
    <row r="14" spans="2:19">
      <c r="B14" s="86" t="s">
        <v>16</v>
      </c>
      <c r="C14" s="87"/>
      <c r="D14" s="88" t="s">
        <v>30</v>
      </c>
      <c r="E14" s="89"/>
      <c r="F14" s="87"/>
      <c r="G14" s="2" t="s">
        <v>18</v>
      </c>
      <c r="H14" s="2">
        <v>1988003156</v>
      </c>
      <c r="I14" s="2" t="s">
        <v>23</v>
      </c>
      <c r="J14" s="3" t="s">
        <v>24</v>
      </c>
      <c r="L14" s="2">
        <v>2030101000000</v>
      </c>
      <c r="M14" s="4" t="s">
        <v>21</v>
      </c>
      <c r="N14" s="5">
        <v>714577832.95000005</v>
      </c>
      <c r="O14" s="2" t="s">
        <v>22</v>
      </c>
      <c r="P14" s="5">
        <v>2385026.06</v>
      </c>
      <c r="Q14" s="5">
        <v>5812445.5099999998</v>
      </c>
      <c r="R14" s="5">
        <v>718005252.39999998</v>
      </c>
      <c r="S14" s="2" t="s">
        <v>22</v>
      </c>
    </row>
    <row r="15" spans="2:19">
      <c r="B15" s="86" t="s">
        <v>16</v>
      </c>
      <c r="C15" s="87"/>
      <c r="D15" s="88" t="s">
        <v>31</v>
      </c>
      <c r="E15" s="89"/>
      <c r="F15" s="87"/>
      <c r="G15" s="2" t="s">
        <v>26</v>
      </c>
      <c r="H15" s="2">
        <v>2008004856</v>
      </c>
      <c r="I15" s="2" t="s">
        <v>19</v>
      </c>
      <c r="J15" s="3" t="s">
        <v>24</v>
      </c>
      <c r="L15" s="2">
        <v>2030101000000</v>
      </c>
      <c r="M15" s="4" t="s">
        <v>21</v>
      </c>
      <c r="N15" s="5">
        <v>51691573.659999996</v>
      </c>
      <c r="O15" s="2" t="s">
        <v>22</v>
      </c>
      <c r="P15" s="5">
        <v>327973.15999999997</v>
      </c>
      <c r="Q15" s="5">
        <v>448252.18</v>
      </c>
      <c r="R15" s="5">
        <v>51811852.68</v>
      </c>
      <c r="S15" s="2" t="s">
        <v>22</v>
      </c>
    </row>
    <row r="16" spans="2:19">
      <c r="B16" s="86" t="s">
        <v>16</v>
      </c>
      <c r="C16" s="87"/>
      <c r="D16" s="88" t="s">
        <v>32</v>
      </c>
      <c r="E16" s="89"/>
      <c r="F16" s="87"/>
      <c r="G16" s="2" t="s">
        <v>18</v>
      </c>
      <c r="H16" s="2">
        <v>2000006711</v>
      </c>
      <c r="I16" s="2" t="s">
        <v>23</v>
      </c>
      <c r="J16" s="3" t="s">
        <v>24</v>
      </c>
      <c r="L16" s="2">
        <v>2030101000000</v>
      </c>
      <c r="M16" s="4" t="s">
        <v>21</v>
      </c>
      <c r="N16" s="5">
        <v>438309528.16000003</v>
      </c>
      <c r="O16" s="2" t="s">
        <v>22</v>
      </c>
      <c r="P16" s="5">
        <v>4685232.9000000004</v>
      </c>
      <c r="Q16" s="5">
        <v>2980757.55</v>
      </c>
      <c r="R16" s="5">
        <v>436605052.81</v>
      </c>
      <c r="S16" s="2" t="s">
        <v>22</v>
      </c>
    </row>
    <row r="17" spans="2:19">
      <c r="B17" s="86" t="s">
        <v>16</v>
      </c>
      <c r="C17" s="87"/>
      <c r="D17" s="88" t="s">
        <v>33</v>
      </c>
      <c r="E17" s="89"/>
      <c r="F17" s="87"/>
      <c r="G17" s="2" t="s">
        <v>26</v>
      </c>
      <c r="H17" s="2">
        <v>1999002474</v>
      </c>
      <c r="I17" s="2" t="s">
        <v>23</v>
      </c>
      <c r="J17" s="3" t="s">
        <v>24</v>
      </c>
      <c r="L17" s="2">
        <v>2030101000000</v>
      </c>
      <c r="M17" s="4" t="s">
        <v>21</v>
      </c>
      <c r="N17" s="5">
        <v>217245904.69</v>
      </c>
      <c r="O17" s="2" t="s">
        <v>22</v>
      </c>
      <c r="P17" s="5">
        <v>1737084.43</v>
      </c>
      <c r="Q17" s="5">
        <v>1089137.02</v>
      </c>
      <c r="R17" s="5">
        <v>216597957.28</v>
      </c>
      <c r="S17" s="2" t="s">
        <v>22</v>
      </c>
    </row>
    <row r="18" spans="2:19">
      <c r="B18" s="86" t="s">
        <v>16</v>
      </c>
      <c r="C18" s="87"/>
      <c r="D18" s="88" t="s">
        <v>34</v>
      </c>
      <c r="E18" s="89"/>
      <c r="F18" s="87"/>
      <c r="G18" s="2" t="s">
        <v>26</v>
      </c>
      <c r="H18" s="2">
        <v>2020002329</v>
      </c>
      <c r="I18" s="2" t="s">
        <v>19</v>
      </c>
      <c r="J18" s="3" t="s">
        <v>24</v>
      </c>
      <c r="L18" s="2">
        <v>2030101000000</v>
      </c>
      <c r="M18" s="4" t="s">
        <v>21</v>
      </c>
      <c r="N18" s="5">
        <v>3391715.78</v>
      </c>
      <c r="O18" s="2" t="s">
        <v>22</v>
      </c>
      <c r="P18" s="5">
        <v>0</v>
      </c>
      <c r="Q18" s="5">
        <v>804576.61</v>
      </c>
      <c r="R18" s="5">
        <v>4196292.3899999997</v>
      </c>
      <c r="S18" s="2" t="s">
        <v>22</v>
      </c>
    </row>
    <row r="19" spans="2:19">
      <c r="B19" s="86" t="s">
        <v>16</v>
      </c>
      <c r="C19" s="87"/>
      <c r="D19" s="88" t="s">
        <v>35</v>
      </c>
      <c r="E19" s="89"/>
      <c r="F19" s="87"/>
      <c r="G19" s="2" t="s">
        <v>18</v>
      </c>
      <c r="H19" s="2">
        <v>2008003892</v>
      </c>
      <c r="I19" s="2" t="s">
        <v>19</v>
      </c>
      <c r="J19" s="3" t="s">
        <v>24</v>
      </c>
      <c r="L19" s="2">
        <v>2030101000000</v>
      </c>
      <c r="M19" s="4" t="s">
        <v>21</v>
      </c>
      <c r="N19" s="5">
        <v>69815992.599999994</v>
      </c>
      <c r="O19" s="2" t="s">
        <v>22</v>
      </c>
      <c r="P19" s="5">
        <v>24772845.329999998</v>
      </c>
      <c r="Q19" s="5">
        <v>23978405.5</v>
      </c>
      <c r="R19" s="5">
        <v>69021552.769999996</v>
      </c>
      <c r="S19" s="2" t="s">
        <v>22</v>
      </c>
    </row>
    <row r="20" spans="2:19">
      <c r="B20" s="86" t="s">
        <v>16</v>
      </c>
      <c r="C20" s="87"/>
      <c r="D20" s="88" t="s">
        <v>35</v>
      </c>
      <c r="E20" s="89"/>
      <c r="F20" s="87"/>
      <c r="G20" s="2" t="s">
        <v>18</v>
      </c>
      <c r="H20" s="2">
        <v>2010001974</v>
      </c>
      <c r="I20" s="2" t="s">
        <v>19</v>
      </c>
      <c r="J20" s="3" t="s">
        <v>24</v>
      </c>
      <c r="L20" s="2">
        <v>2030101000000</v>
      </c>
      <c r="M20" s="4" t="s">
        <v>21</v>
      </c>
      <c r="N20" s="5">
        <v>9805138.8000000007</v>
      </c>
      <c r="O20" s="2" t="s">
        <v>22</v>
      </c>
      <c r="P20" s="5">
        <v>600671.82999999996</v>
      </c>
      <c r="Q20" s="5">
        <v>0</v>
      </c>
      <c r="R20" s="5">
        <v>9204466.9700000007</v>
      </c>
      <c r="S20" s="2" t="s">
        <v>22</v>
      </c>
    </row>
    <row r="21" spans="2:19">
      <c r="B21" s="86" t="s">
        <v>16</v>
      </c>
      <c r="C21" s="87"/>
      <c r="D21" s="88" t="s">
        <v>36</v>
      </c>
      <c r="E21" s="89"/>
      <c r="F21" s="87"/>
      <c r="G21" s="2" t="s">
        <v>18</v>
      </c>
      <c r="H21" s="2">
        <v>2007001918</v>
      </c>
      <c r="I21" s="2" t="s">
        <v>19</v>
      </c>
      <c r="J21" s="3" t="s">
        <v>24</v>
      </c>
      <c r="L21" s="2">
        <v>2030101000000</v>
      </c>
      <c r="M21" s="4" t="s">
        <v>21</v>
      </c>
      <c r="N21" s="5">
        <v>27876325.18</v>
      </c>
      <c r="O21" s="2" t="s">
        <v>22</v>
      </c>
      <c r="P21" s="5">
        <v>53361.41</v>
      </c>
      <c r="Q21" s="5">
        <v>0</v>
      </c>
      <c r="R21" s="5">
        <v>27822963.77</v>
      </c>
      <c r="S21" s="2" t="s">
        <v>22</v>
      </c>
    </row>
    <row r="22" spans="2:19">
      <c r="B22" s="86" t="s">
        <v>16</v>
      </c>
      <c r="C22" s="87"/>
      <c r="D22" s="88" t="s">
        <v>37</v>
      </c>
      <c r="E22" s="89"/>
      <c r="F22" s="87"/>
      <c r="G22" s="2" t="s">
        <v>18</v>
      </c>
      <c r="H22" s="2">
        <v>1999001265</v>
      </c>
      <c r="I22" s="2" t="s">
        <v>19</v>
      </c>
      <c r="J22" s="3" t="s">
        <v>24</v>
      </c>
      <c r="L22" s="2">
        <v>2030101000000</v>
      </c>
      <c r="M22" s="4" t="s">
        <v>21</v>
      </c>
      <c r="N22" s="5">
        <v>274281969.31</v>
      </c>
      <c r="O22" s="2" t="s">
        <v>22</v>
      </c>
      <c r="P22" s="5">
        <v>925236.13</v>
      </c>
      <c r="Q22" s="5">
        <v>1495094.22</v>
      </c>
      <c r="R22" s="5">
        <v>274851827.39999998</v>
      </c>
      <c r="S22" s="2" t="s">
        <v>22</v>
      </c>
    </row>
    <row r="23" spans="2:19">
      <c r="B23" s="86" t="s">
        <v>16</v>
      </c>
      <c r="C23" s="87"/>
      <c r="D23" s="88" t="s">
        <v>38</v>
      </c>
      <c r="E23" s="89"/>
      <c r="F23" s="87"/>
      <c r="G23" s="2" t="s">
        <v>18</v>
      </c>
      <c r="H23" s="2">
        <v>1980001911</v>
      </c>
      <c r="I23" s="2" t="s">
        <v>27</v>
      </c>
      <c r="J23" s="3" t="s">
        <v>28</v>
      </c>
      <c r="L23" s="2">
        <v>2030101000000</v>
      </c>
      <c r="M23" s="4" t="s">
        <v>21</v>
      </c>
      <c r="N23" s="5">
        <v>1752929580.3299999</v>
      </c>
      <c r="O23" s="2" t="s">
        <v>22</v>
      </c>
      <c r="P23" s="5">
        <v>93391275.120000005</v>
      </c>
      <c r="Q23" s="5">
        <v>2187591.89</v>
      </c>
      <c r="R23" s="5">
        <v>1661725897.0999999</v>
      </c>
      <c r="S23" s="2" t="s">
        <v>22</v>
      </c>
    </row>
    <row r="24" spans="2:19">
      <c r="B24" s="86" t="s">
        <v>16</v>
      </c>
      <c r="C24" s="87"/>
      <c r="D24" s="88" t="s">
        <v>38</v>
      </c>
      <c r="E24" s="89"/>
      <c r="F24" s="87"/>
      <c r="G24" s="2" t="s">
        <v>18</v>
      </c>
      <c r="H24" s="2">
        <v>1998005992</v>
      </c>
      <c r="I24" s="2" t="s">
        <v>27</v>
      </c>
      <c r="J24" s="3" t="s">
        <v>28</v>
      </c>
      <c r="L24" s="2">
        <v>2030101000000</v>
      </c>
      <c r="M24" s="4" t="s">
        <v>21</v>
      </c>
      <c r="N24" s="5">
        <v>3721680.5</v>
      </c>
      <c r="O24" s="2" t="s">
        <v>22</v>
      </c>
      <c r="P24" s="5">
        <v>158893.5</v>
      </c>
      <c r="Q24" s="5">
        <v>0</v>
      </c>
      <c r="R24" s="5">
        <v>3562787</v>
      </c>
      <c r="S24" s="2" t="s">
        <v>22</v>
      </c>
    </row>
    <row r="25" spans="2:19">
      <c r="B25" s="86" t="s">
        <v>16</v>
      </c>
      <c r="C25" s="87"/>
      <c r="D25" s="88" t="s">
        <v>38</v>
      </c>
      <c r="E25" s="89"/>
      <c r="F25" s="87"/>
      <c r="G25" s="2" t="s">
        <v>18</v>
      </c>
      <c r="H25" s="2">
        <v>1998006018</v>
      </c>
      <c r="I25" s="2" t="s">
        <v>27</v>
      </c>
      <c r="J25" s="3" t="s">
        <v>28</v>
      </c>
      <c r="L25" s="2">
        <v>2030101000000</v>
      </c>
      <c r="M25" s="4" t="s">
        <v>21</v>
      </c>
      <c r="N25" s="5">
        <v>9183552.7300000004</v>
      </c>
      <c r="O25" s="2" t="s">
        <v>22</v>
      </c>
      <c r="P25" s="5">
        <v>0</v>
      </c>
      <c r="Q25" s="5">
        <v>69610.27</v>
      </c>
      <c r="R25" s="5">
        <v>9253163</v>
      </c>
      <c r="S25" s="2" t="s">
        <v>22</v>
      </c>
    </row>
    <row r="26" spans="2:19">
      <c r="B26" s="86" t="s">
        <v>16</v>
      </c>
      <c r="C26" s="87"/>
      <c r="D26" s="88" t="s">
        <v>39</v>
      </c>
      <c r="E26" s="89"/>
      <c r="F26" s="87"/>
      <c r="G26" s="2" t="s">
        <v>26</v>
      </c>
      <c r="H26" s="2">
        <v>1998001229</v>
      </c>
      <c r="I26" s="2" t="s">
        <v>23</v>
      </c>
      <c r="J26" s="3" t="s">
        <v>28</v>
      </c>
      <c r="L26" s="2">
        <v>2030101000000</v>
      </c>
      <c r="M26" s="4" t="s">
        <v>21</v>
      </c>
      <c r="N26" s="5">
        <v>2211500236.48</v>
      </c>
      <c r="O26" s="2" t="s">
        <v>22</v>
      </c>
      <c r="P26" s="5">
        <v>31137942.559999999</v>
      </c>
      <c r="Q26" s="5">
        <v>5346332.34</v>
      </c>
      <c r="R26" s="5">
        <v>2185708626.2600002</v>
      </c>
      <c r="S26" s="2" t="s">
        <v>22</v>
      </c>
    </row>
    <row r="27" spans="2:19">
      <c r="B27" s="86" t="s">
        <v>16</v>
      </c>
      <c r="C27" s="87"/>
      <c r="D27" s="88" t="s">
        <v>39</v>
      </c>
      <c r="E27" s="89"/>
      <c r="F27" s="87"/>
      <c r="G27" s="2" t="s">
        <v>26</v>
      </c>
      <c r="H27" s="2">
        <v>2017000256</v>
      </c>
      <c r="I27" s="2" t="s">
        <v>19</v>
      </c>
      <c r="J27" s="3" t="s">
        <v>24</v>
      </c>
      <c r="L27" s="2">
        <v>2030101000000</v>
      </c>
      <c r="M27" s="4" t="s">
        <v>21</v>
      </c>
      <c r="N27" s="5">
        <v>38036316.810000002</v>
      </c>
      <c r="O27" s="2" t="s">
        <v>22</v>
      </c>
      <c r="P27" s="5">
        <v>0</v>
      </c>
      <c r="Q27" s="5">
        <v>1867429.3</v>
      </c>
      <c r="R27" s="5">
        <v>39903746.109999999</v>
      </c>
      <c r="S27" s="2" t="s">
        <v>22</v>
      </c>
    </row>
    <row r="28" spans="2:19">
      <c r="B28" s="86" t="s">
        <v>16</v>
      </c>
      <c r="C28" s="87"/>
      <c r="D28" s="88" t="s">
        <v>40</v>
      </c>
      <c r="E28" s="89"/>
      <c r="F28" s="87"/>
      <c r="G28" s="2" t="s">
        <v>18</v>
      </c>
      <c r="H28" s="2">
        <v>1979002592</v>
      </c>
      <c r="I28" s="2" t="s">
        <v>27</v>
      </c>
      <c r="J28" s="3" t="s">
        <v>24</v>
      </c>
      <c r="L28" s="2">
        <v>2030101000000</v>
      </c>
      <c r="M28" s="4" t="s">
        <v>21</v>
      </c>
      <c r="N28" s="5">
        <v>9927938.4299999997</v>
      </c>
      <c r="O28" s="2" t="s">
        <v>22</v>
      </c>
      <c r="P28" s="5">
        <v>278691.84000000003</v>
      </c>
      <c r="Q28" s="5">
        <v>1244193.4099999999</v>
      </c>
      <c r="R28" s="5">
        <v>10893440</v>
      </c>
      <c r="S28" s="2" t="s">
        <v>22</v>
      </c>
    </row>
    <row r="29" spans="2:19">
      <c r="B29" s="86" t="s">
        <v>16</v>
      </c>
      <c r="C29" s="87"/>
      <c r="D29" s="88" t="s">
        <v>40</v>
      </c>
      <c r="E29" s="89"/>
      <c r="F29" s="87"/>
      <c r="G29" s="2" t="s">
        <v>18</v>
      </c>
      <c r="H29" s="2">
        <v>1987000129</v>
      </c>
      <c r="I29" s="2" t="s">
        <v>27</v>
      </c>
      <c r="J29" s="3" t="s">
        <v>28</v>
      </c>
      <c r="L29" s="2">
        <v>2030101000000</v>
      </c>
      <c r="M29" s="4" t="s">
        <v>21</v>
      </c>
      <c r="N29" s="5">
        <v>295040804.13999999</v>
      </c>
      <c r="O29" s="2" t="s">
        <v>22</v>
      </c>
      <c r="P29" s="5">
        <v>6853871.2000000002</v>
      </c>
      <c r="Q29" s="5">
        <v>12074362.279999999</v>
      </c>
      <c r="R29" s="5">
        <v>300261295.22000003</v>
      </c>
      <c r="S29" s="2" t="s">
        <v>22</v>
      </c>
    </row>
    <row r="30" spans="2:19">
      <c r="B30" s="86" t="s">
        <v>16</v>
      </c>
      <c r="C30" s="87"/>
      <c r="D30" s="88" t="s">
        <v>40</v>
      </c>
      <c r="E30" s="89"/>
      <c r="F30" s="87"/>
      <c r="G30" s="2" t="s">
        <v>18</v>
      </c>
      <c r="H30" s="2">
        <v>1994000619</v>
      </c>
      <c r="I30" s="2" t="s">
        <v>27</v>
      </c>
      <c r="J30" s="3" t="s">
        <v>28</v>
      </c>
      <c r="L30" s="2">
        <v>2030101000000</v>
      </c>
      <c r="M30" s="4" t="s">
        <v>21</v>
      </c>
      <c r="N30" s="5">
        <v>9205408860.6900005</v>
      </c>
      <c r="O30" s="2" t="s">
        <v>22</v>
      </c>
      <c r="P30" s="5">
        <v>93825454.620000005</v>
      </c>
      <c r="Q30" s="5">
        <v>357752010.88999999</v>
      </c>
      <c r="R30" s="5">
        <v>9469335416.9599991</v>
      </c>
      <c r="S30" s="2" t="s">
        <v>22</v>
      </c>
    </row>
    <row r="31" spans="2:19">
      <c r="B31" s="86" t="s">
        <v>16</v>
      </c>
      <c r="C31" s="87"/>
      <c r="D31" s="88" t="s">
        <v>40</v>
      </c>
      <c r="E31" s="89"/>
      <c r="F31" s="87"/>
      <c r="G31" s="2" t="s">
        <v>18</v>
      </c>
      <c r="H31" s="2">
        <v>1996002856</v>
      </c>
      <c r="I31" s="2" t="s">
        <v>27</v>
      </c>
      <c r="J31" s="3" t="s">
        <v>24</v>
      </c>
      <c r="L31" s="2">
        <v>2030101000000</v>
      </c>
      <c r="M31" s="4" t="s">
        <v>21</v>
      </c>
      <c r="N31" s="5">
        <v>44204431.350000001</v>
      </c>
      <c r="O31" s="2" t="s">
        <v>22</v>
      </c>
      <c r="P31" s="5">
        <v>6424743.4900000002</v>
      </c>
      <c r="Q31" s="5">
        <v>191983.14</v>
      </c>
      <c r="R31" s="5">
        <v>37971671</v>
      </c>
      <c r="S31" s="2" t="s">
        <v>22</v>
      </c>
    </row>
    <row r="32" spans="2:19">
      <c r="B32" s="86" t="s">
        <v>16</v>
      </c>
      <c r="C32" s="87"/>
      <c r="D32" s="88" t="s">
        <v>40</v>
      </c>
      <c r="E32" s="89"/>
      <c r="F32" s="87"/>
      <c r="G32" s="2" t="s">
        <v>18</v>
      </c>
      <c r="H32" s="2">
        <v>1996002929</v>
      </c>
      <c r="I32" s="2" t="s">
        <v>23</v>
      </c>
      <c r="J32" s="3" t="s">
        <v>24</v>
      </c>
      <c r="L32" s="2">
        <v>2030101000000</v>
      </c>
      <c r="M32" s="4" t="s">
        <v>21</v>
      </c>
      <c r="N32" s="5">
        <v>1224250461.1900001</v>
      </c>
      <c r="O32" s="2" t="s">
        <v>22</v>
      </c>
      <c r="P32" s="5">
        <v>19515798.289999999</v>
      </c>
      <c r="Q32" s="5">
        <v>6575075.1399999997</v>
      </c>
      <c r="R32" s="5">
        <v>1211309738.04</v>
      </c>
      <c r="S32" s="2" t="s">
        <v>22</v>
      </c>
    </row>
    <row r="33" spans="2:19">
      <c r="B33" s="86" t="s">
        <v>16</v>
      </c>
      <c r="C33" s="87"/>
      <c r="D33" s="88" t="s">
        <v>40</v>
      </c>
      <c r="E33" s="89"/>
      <c r="F33" s="87"/>
      <c r="G33" s="2" t="s">
        <v>18</v>
      </c>
      <c r="H33" s="2">
        <v>2000002374</v>
      </c>
      <c r="I33" s="2" t="s">
        <v>27</v>
      </c>
      <c r="J33" s="3" t="s">
        <v>28</v>
      </c>
      <c r="L33" s="2">
        <v>2030101000000</v>
      </c>
      <c r="M33" s="4" t="s">
        <v>21</v>
      </c>
      <c r="N33" s="5">
        <v>3207808200</v>
      </c>
      <c r="O33" s="2" t="s">
        <v>22</v>
      </c>
      <c r="P33" s="5">
        <v>0</v>
      </c>
      <c r="Q33" s="5">
        <v>104138618</v>
      </c>
      <c r="R33" s="5">
        <v>3311946818</v>
      </c>
      <c r="S33" s="2" t="s">
        <v>22</v>
      </c>
    </row>
    <row r="34" spans="2:19">
      <c r="B34" s="86" t="s">
        <v>16</v>
      </c>
      <c r="C34" s="87"/>
      <c r="D34" s="88" t="s">
        <v>40</v>
      </c>
      <c r="E34" s="89"/>
      <c r="F34" s="87"/>
      <c r="G34" s="2" t="s">
        <v>18</v>
      </c>
      <c r="H34" s="2">
        <v>2000002692</v>
      </c>
      <c r="I34" s="2" t="s">
        <v>23</v>
      </c>
      <c r="J34" s="3" t="s">
        <v>24</v>
      </c>
      <c r="L34" s="2">
        <v>2030101000000</v>
      </c>
      <c r="M34" s="4" t="s">
        <v>21</v>
      </c>
      <c r="N34" s="5">
        <v>497590117.16000003</v>
      </c>
      <c r="O34" s="2" t="s">
        <v>22</v>
      </c>
      <c r="P34" s="5">
        <v>4684690.28</v>
      </c>
      <c r="Q34" s="5">
        <v>7969007.3799999999</v>
      </c>
      <c r="R34" s="5">
        <v>500874434.25999999</v>
      </c>
      <c r="S34" s="2" t="s">
        <v>22</v>
      </c>
    </row>
    <row r="35" spans="2:19">
      <c r="B35" s="86" t="s">
        <v>16</v>
      </c>
      <c r="C35" s="87"/>
      <c r="D35" s="88" t="s">
        <v>40</v>
      </c>
      <c r="E35" s="89"/>
      <c r="F35" s="87"/>
      <c r="G35" s="2" t="s">
        <v>18</v>
      </c>
      <c r="H35" s="2">
        <v>2005003956</v>
      </c>
      <c r="I35" s="2" t="s">
        <v>23</v>
      </c>
      <c r="J35" s="3" t="s">
        <v>28</v>
      </c>
      <c r="L35" s="2">
        <v>2030101000000</v>
      </c>
      <c r="M35" s="4" t="s">
        <v>21</v>
      </c>
      <c r="N35" s="5">
        <v>14483820.08</v>
      </c>
      <c r="O35" s="2" t="s">
        <v>22</v>
      </c>
      <c r="P35" s="5">
        <v>1386487.26</v>
      </c>
      <c r="Q35" s="5">
        <v>1613844.8</v>
      </c>
      <c r="R35" s="5">
        <v>14711177.619999999</v>
      </c>
      <c r="S35" s="2" t="s">
        <v>22</v>
      </c>
    </row>
    <row r="36" spans="2:19">
      <c r="B36" s="86" t="s">
        <v>16</v>
      </c>
      <c r="C36" s="87"/>
      <c r="D36" s="88" t="s">
        <v>40</v>
      </c>
      <c r="E36" s="89"/>
      <c r="F36" s="87"/>
      <c r="G36" s="2" t="s">
        <v>18</v>
      </c>
      <c r="H36" s="2">
        <v>2006007556</v>
      </c>
      <c r="I36" s="2" t="s">
        <v>27</v>
      </c>
      <c r="J36" s="3" t="s">
        <v>28</v>
      </c>
      <c r="L36" s="2">
        <v>2030101000000</v>
      </c>
      <c r="M36" s="4" t="s">
        <v>21</v>
      </c>
      <c r="N36" s="5">
        <v>11755021875.299999</v>
      </c>
      <c r="O36" s="2" t="s">
        <v>22</v>
      </c>
      <c r="P36" s="5">
        <v>92264406.109999999</v>
      </c>
      <c r="Q36" s="5">
        <v>111472398.81</v>
      </c>
      <c r="R36" s="5">
        <v>11774229868</v>
      </c>
      <c r="S36" s="2" t="s">
        <v>22</v>
      </c>
    </row>
    <row r="37" spans="2:19">
      <c r="B37" s="86" t="s">
        <v>16</v>
      </c>
      <c r="C37" s="87"/>
      <c r="D37" s="88" t="s">
        <v>40</v>
      </c>
      <c r="E37" s="89"/>
      <c r="F37" s="87"/>
      <c r="G37" s="2" t="s">
        <v>18</v>
      </c>
      <c r="H37" s="2">
        <v>2015001565</v>
      </c>
      <c r="I37" s="2" t="s">
        <v>27</v>
      </c>
      <c r="J37" s="3" t="s">
        <v>24</v>
      </c>
      <c r="L37" s="2">
        <v>2030101000000</v>
      </c>
      <c r="M37" s="4" t="s">
        <v>21</v>
      </c>
      <c r="N37" s="5">
        <v>177174147.28</v>
      </c>
      <c r="O37" s="2" t="s">
        <v>22</v>
      </c>
      <c r="P37" s="5">
        <v>1450285.5</v>
      </c>
      <c r="Q37" s="5">
        <v>1112169.22</v>
      </c>
      <c r="R37" s="5">
        <v>176836031</v>
      </c>
      <c r="S37" s="2" t="s">
        <v>22</v>
      </c>
    </row>
    <row r="38" spans="2:19">
      <c r="B38" s="86" t="s">
        <v>16</v>
      </c>
      <c r="C38" s="87"/>
      <c r="D38" s="88" t="s">
        <v>40</v>
      </c>
      <c r="E38" s="89"/>
      <c r="F38" s="87"/>
      <c r="G38" s="2" t="s">
        <v>18</v>
      </c>
      <c r="H38" s="2">
        <v>2015001638</v>
      </c>
      <c r="I38" s="2" t="s">
        <v>27</v>
      </c>
      <c r="J38" s="3" t="s">
        <v>24</v>
      </c>
      <c r="L38" s="2">
        <v>2030101000000</v>
      </c>
      <c r="M38" s="4" t="s">
        <v>21</v>
      </c>
      <c r="N38" s="5">
        <v>98640761.900000006</v>
      </c>
      <c r="O38" s="2" t="s">
        <v>22</v>
      </c>
      <c r="P38" s="5">
        <v>5037503.05</v>
      </c>
      <c r="Q38" s="5">
        <v>4029.15</v>
      </c>
      <c r="R38" s="5">
        <v>93607288</v>
      </c>
      <c r="S38" s="2" t="s">
        <v>22</v>
      </c>
    </row>
    <row r="39" spans="2:19">
      <c r="B39" s="86" t="s">
        <v>16</v>
      </c>
      <c r="C39" s="87"/>
      <c r="D39" s="88" t="s">
        <v>40</v>
      </c>
      <c r="E39" s="89"/>
      <c r="F39" s="87"/>
      <c r="G39" s="2" t="s">
        <v>18</v>
      </c>
      <c r="H39" s="2">
        <v>2015001719</v>
      </c>
      <c r="I39" s="2" t="s">
        <v>27</v>
      </c>
      <c r="J39" s="3" t="s">
        <v>24</v>
      </c>
      <c r="L39" s="2">
        <v>2030101000000</v>
      </c>
      <c r="M39" s="4" t="s">
        <v>21</v>
      </c>
      <c r="N39" s="5">
        <v>88381789.129999995</v>
      </c>
      <c r="O39" s="2" t="s">
        <v>22</v>
      </c>
      <c r="P39" s="5">
        <v>3671167.62</v>
      </c>
      <c r="Q39" s="5">
        <v>80341.490000000005</v>
      </c>
      <c r="R39" s="5">
        <v>84790963</v>
      </c>
      <c r="S39" s="2" t="s">
        <v>22</v>
      </c>
    </row>
    <row r="40" spans="2:19">
      <c r="B40" s="86" t="s">
        <v>16</v>
      </c>
      <c r="C40" s="87"/>
      <c r="D40" s="88" t="s">
        <v>40</v>
      </c>
      <c r="E40" s="89"/>
      <c r="F40" s="87"/>
      <c r="G40" s="2" t="s">
        <v>18</v>
      </c>
      <c r="H40" s="2">
        <v>2021002365</v>
      </c>
      <c r="I40" s="2" t="s">
        <v>19</v>
      </c>
      <c r="J40" s="3" t="s">
        <v>24</v>
      </c>
      <c r="L40" s="2">
        <v>2030101000000</v>
      </c>
      <c r="M40" s="4" t="s">
        <v>21</v>
      </c>
      <c r="N40" s="5">
        <v>716176243.82000005</v>
      </c>
      <c r="O40" s="2" t="s">
        <v>22</v>
      </c>
      <c r="P40" s="5">
        <v>28973773.75</v>
      </c>
      <c r="Q40" s="5">
        <v>0</v>
      </c>
      <c r="R40" s="5">
        <v>687202470.07000005</v>
      </c>
      <c r="S40" s="2" t="s">
        <v>22</v>
      </c>
    </row>
    <row r="41" spans="2:19">
      <c r="B41" s="86" t="s">
        <v>16</v>
      </c>
      <c r="C41" s="87"/>
      <c r="D41" s="88" t="s">
        <v>41</v>
      </c>
      <c r="E41" s="89"/>
      <c r="F41" s="87"/>
      <c r="G41" s="2" t="s">
        <v>26</v>
      </c>
      <c r="H41" s="2">
        <v>1979004765</v>
      </c>
      <c r="I41" s="2" t="s">
        <v>27</v>
      </c>
      <c r="J41" s="3" t="s">
        <v>28</v>
      </c>
      <c r="L41" s="2">
        <v>2030101000000</v>
      </c>
      <c r="M41" s="4" t="s">
        <v>21</v>
      </c>
      <c r="N41" s="5">
        <v>1485058318.8699999</v>
      </c>
      <c r="O41" s="2" t="s">
        <v>22</v>
      </c>
      <c r="P41" s="5">
        <v>110288021.59</v>
      </c>
      <c r="Q41" s="5">
        <v>391976.63</v>
      </c>
      <c r="R41" s="5">
        <v>1375162273.9100001</v>
      </c>
      <c r="S41" s="2" t="s">
        <v>22</v>
      </c>
    </row>
    <row r="42" spans="2:19">
      <c r="B42" s="86" t="s">
        <v>16</v>
      </c>
      <c r="C42" s="87"/>
      <c r="D42" s="88" t="s">
        <v>41</v>
      </c>
      <c r="E42" s="89"/>
      <c r="F42" s="87"/>
      <c r="G42" s="2" t="s">
        <v>26</v>
      </c>
      <c r="H42" s="2">
        <v>2009001338</v>
      </c>
      <c r="I42" s="2" t="s">
        <v>23</v>
      </c>
      <c r="J42" s="3" t="s">
        <v>28</v>
      </c>
      <c r="L42" s="2">
        <v>2030101000000</v>
      </c>
      <c r="M42" s="4" t="s">
        <v>21</v>
      </c>
      <c r="N42" s="5">
        <v>314131570.93000001</v>
      </c>
      <c r="O42" s="2" t="s">
        <v>22</v>
      </c>
      <c r="P42" s="5">
        <v>3239862.46</v>
      </c>
      <c r="Q42" s="5">
        <v>9223880.9900000002</v>
      </c>
      <c r="R42" s="5">
        <v>320115589.45999998</v>
      </c>
      <c r="S42" s="2" t="s">
        <v>22</v>
      </c>
    </row>
    <row r="43" spans="2:19">
      <c r="B43" s="86" t="s">
        <v>16</v>
      </c>
      <c r="C43" s="87"/>
      <c r="D43" s="88" t="s">
        <v>41</v>
      </c>
      <c r="E43" s="89"/>
      <c r="F43" s="87"/>
      <c r="G43" s="2" t="s">
        <v>26</v>
      </c>
      <c r="H43" s="2">
        <v>2013002165</v>
      </c>
      <c r="I43" s="2" t="s">
        <v>27</v>
      </c>
      <c r="J43" s="3" t="s">
        <v>24</v>
      </c>
      <c r="L43" s="2">
        <v>2030101000000</v>
      </c>
      <c r="M43" s="4" t="s">
        <v>21</v>
      </c>
      <c r="N43" s="5">
        <v>1474079804.28</v>
      </c>
      <c r="O43" s="2" t="s">
        <v>22</v>
      </c>
      <c r="P43" s="5">
        <v>66401224.979999997</v>
      </c>
      <c r="Q43" s="5">
        <v>12157201.35</v>
      </c>
      <c r="R43" s="5">
        <v>1419835780.6500001</v>
      </c>
      <c r="S43" s="2" t="s">
        <v>22</v>
      </c>
    </row>
    <row r="44" spans="2:19">
      <c r="B44" s="86" t="s">
        <v>16</v>
      </c>
      <c r="C44" s="87"/>
      <c r="D44" s="88" t="s">
        <v>41</v>
      </c>
      <c r="E44" s="89"/>
      <c r="F44" s="87"/>
      <c r="G44" s="2" t="s">
        <v>26</v>
      </c>
      <c r="H44" s="2">
        <v>2013002238</v>
      </c>
      <c r="I44" s="2" t="s">
        <v>23</v>
      </c>
      <c r="J44" s="3" t="s">
        <v>24</v>
      </c>
      <c r="L44" s="2">
        <v>2030101000000</v>
      </c>
      <c r="M44" s="4" t="s">
        <v>21</v>
      </c>
      <c r="N44" s="5">
        <v>2045954679.9200001</v>
      </c>
      <c r="O44" s="2" t="s">
        <v>22</v>
      </c>
      <c r="P44" s="5">
        <v>22289546.789999999</v>
      </c>
      <c r="Q44" s="5">
        <v>24708259.280000001</v>
      </c>
      <c r="R44" s="5">
        <v>2048373392.4100001</v>
      </c>
      <c r="S44" s="2" t="s">
        <v>22</v>
      </c>
    </row>
    <row r="45" spans="2:19">
      <c r="B45" s="86" t="s">
        <v>16</v>
      </c>
      <c r="C45" s="87"/>
      <c r="D45" s="88" t="s">
        <v>41</v>
      </c>
      <c r="E45" s="89"/>
      <c r="F45" s="87"/>
      <c r="G45" s="2" t="s">
        <v>26</v>
      </c>
      <c r="H45" s="2">
        <v>2018002147</v>
      </c>
      <c r="I45" s="2" t="s">
        <v>23</v>
      </c>
      <c r="J45" s="3" t="s">
        <v>24</v>
      </c>
      <c r="L45" s="2">
        <v>2030101000000</v>
      </c>
      <c r="M45" s="4" t="s">
        <v>21</v>
      </c>
      <c r="N45" s="5">
        <v>891122791.99000001</v>
      </c>
      <c r="O45" s="2" t="s">
        <v>22</v>
      </c>
      <c r="P45" s="5">
        <v>65328388.25</v>
      </c>
      <c r="Q45" s="5">
        <v>1400551.54</v>
      </c>
      <c r="R45" s="5">
        <v>827194955.27999997</v>
      </c>
      <c r="S45" s="2" t="s">
        <v>22</v>
      </c>
    </row>
    <row r="46" spans="2:19">
      <c r="B46" s="86" t="s">
        <v>16</v>
      </c>
      <c r="C46" s="87"/>
      <c r="D46" s="88" t="s">
        <v>41</v>
      </c>
      <c r="E46" s="89"/>
      <c r="F46" s="87"/>
      <c r="G46" s="2" t="s">
        <v>26</v>
      </c>
      <c r="H46" s="2">
        <v>2021001474</v>
      </c>
      <c r="I46" s="2" t="s">
        <v>19</v>
      </c>
      <c r="J46" s="3" t="s">
        <v>24</v>
      </c>
      <c r="L46" s="2">
        <v>2030101000000</v>
      </c>
      <c r="M46" s="4" t="s">
        <v>21</v>
      </c>
      <c r="N46" s="5">
        <v>74952.81</v>
      </c>
      <c r="O46" s="2" t="s">
        <v>22</v>
      </c>
      <c r="P46" s="5">
        <v>386.34</v>
      </c>
      <c r="Q46" s="5">
        <v>77977.86</v>
      </c>
      <c r="R46" s="5">
        <v>152544.32999999999</v>
      </c>
      <c r="S46" s="2" t="s">
        <v>22</v>
      </c>
    </row>
    <row r="47" spans="2:19">
      <c r="B47" s="86" t="s">
        <v>16</v>
      </c>
      <c r="C47" s="87"/>
      <c r="D47" s="88" t="s">
        <v>42</v>
      </c>
      <c r="E47" s="89"/>
      <c r="F47" s="87"/>
      <c r="G47" s="2" t="s">
        <v>18</v>
      </c>
      <c r="H47" s="2">
        <v>1986000265</v>
      </c>
      <c r="I47" s="2" t="s">
        <v>27</v>
      </c>
      <c r="J47" s="3" t="s">
        <v>20</v>
      </c>
      <c r="L47" s="2">
        <v>2030101000000</v>
      </c>
      <c r="M47" s="4" t="s">
        <v>21</v>
      </c>
      <c r="N47" s="5">
        <v>657741302.15999997</v>
      </c>
      <c r="O47" s="2" t="s">
        <v>22</v>
      </c>
      <c r="P47" s="5">
        <v>3174266.55</v>
      </c>
      <c r="Q47" s="5">
        <v>14569126.539999999</v>
      </c>
      <c r="R47" s="5">
        <v>669136162.14999998</v>
      </c>
      <c r="S47" s="2" t="s">
        <v>22</v>
      </c>
    </row>
    <row r="48" spans="2:19">
      <c r="B48" s="86" t="s">
        <v>16</v>
      </c>
      <c r="C48" s="87"/>
      <c r="D48" s="88" t="s">
        <v>42</v>
      </c>
      <c r="E48" s="89"/>
      <c r="F48" s="87"/>
      <c r="G48" s="2" t="s">
        <v>18</v>
      </c>
      <c r="H48" s="2">
        <v>1998003711</v>
      </c>
      <c r="I48" s="2" t="s">
        <v>19</v>
      </c>
      <c r="J48" s="3" t="s">
        <v>20</v>
      </c>
      <c r="L48" s="2">
        <v>2030101000000</v>
      </c>
      <c r="M48" s="4" t="s">
        <v>21</v>
      </c>
      <c r="N48" s="5">
        <v>350338658.19999999</v>
      </c>
      <c r="O48" s="2" t="s">
        <v>22</v>
      </c>
      <c r="P48" s="5">
        <v>17732924.559999999</v>
      </c>
      <c r="Q48" s="5">
        <v>18953283.09</v>
      </c>
      <c r="R48" s="5">
        <v>351559016.73000002</v>
      </c>
      <c r="S48" s="2" t="s">
        <v>22</v>
      </c>
    </row>
    <row r="49" spans="2:19">
      <c r="B49" s="86" t="s">
        <v>16</v>
      </c>
      <c r="C49" s="87"/>
      <c r="D49" s="88" t="s">
        <v>43</v>
      </c>
      <c r="E49" s="89"/>
      <c r="F49" s="87"/>
      <c r="G49" s="2" t="s">
        <v>18</v>
      </c>
      <c r="H49" s="2">
        <v>1986000818</v>
      </c>
      <c r="I49" s="2" t="s">
        <v>23</v>
      </c>
      <c r="J49" s="3" t="s">
        <v>24</v>
      </c>
      <c r="L49" s="2">
        <v>2030101000000</v>
      </c>
      <c r="M49" s="4" t="s">
        <v>21</v>
      </c>
      <c r="N49" s="5">
        <v>1777002643.1500001</v>
      </c>
      <c r="O49" s="2" t="s">
        <v>22</v>
      </c>
      <c r="P49" s="5">
        <v>947479.23</v>
      </c>
      <c r="Q49" s="5">
        <v>8198586.9199999999</v>
      </c>
      <c r="R49" s="5">
        <v>1784253750.8399999</v>
      </c>
      <c r="S49" s="2" t="s">
        <v>22</v>
      </c>
    </row>
    <row r="50" spans="2:19">
      <c r="B50" s="86" t="s">
        <v>16</v>
      </c>
      <c r="C50" s="87"/>
      <c r="D50" s="88" t="s">
        <v>44</v>
      </c>
      <c r="E50" s="89"/>
      <c r="F50" s="87"/>
      <c r="G50" s="2" t="s">
        <v>18</v>
      </c>
      <c r="H50" s="2">
        <v>1989000983</v>
      </c>
      <c r="I50" s="2" t="s">
        <v>19</v>
      </c>
      <c r="J50" s="3" t="s">
        <v>24</v>
      </c>
      <c r="L50" s="2">
        <v>2030101000000</v>
      </c>
      <c r="M50" s="4" t="s">
        <v>21</v>
      </c>
      <c r="N50" s="5">
        <v>512624128.54000002</v>
      </c>
      <c r="O50" s="2" t="s">
        <v>22</v>
      </c>
      <c r="P50" s="5">
        <v>8521439.6099999994</v>
      </c>
      <c r="Q50" s="5">
        <v>1524187.18</v>
      </c>
      <c r="R50" s="5">
        <v>505626876.11000001</v>
      </c>
      <c r="S50" s="2" t="s">
        <v>22</v>
      </c>
    </row>
    <row r="51" spans="2:19">
      <c r="B51" s="86" t="s">
        <v>16</v>
      </c>
      <c r="C51" s="87"/>
      <c r="D51" s="88" t="s">
        <v>44</v>
      </c>
      <c r="E51" s="89"/>
      <c r="F51" s="87"/>
      <c r="G51" s="2" t="s">
        <v>18</v>
      </c>
      <c r="H51" s="2">
        <v>1994002565</v>
      </c>
      <c r="I51" s="2" t="s">
        <v>19</v>
      </c>
      <c r="J51" s="3" t="s">
        <v>28</v>
      </c>
      <c r="L51" s="2">
        <v>2030101000000</v>
      </c>
      <c r="M51" s="4" t="s">
        <v>21</v>
      </c>
      <c r="N51" s="5">
        <v>223484516.00999999</v>
      </c>
      <c r="O51" s="2" t="s">
        <v>22</v>
      </c>
      <c r="P51" s="5">
        <v>2170940.52</v>
      </c>
      <c r="Q51" s="5">
        <v>527526.46</v>
      </c>
      <c r="R51" s="5">
        <v>221841101.94999999</v>
      </c>
      <c r="S51" s="2" t="s">
        <v>22</v>
      </c>
    </row>
    <row r="52" spans="2:19">
      <c r="B52" s="86" t="s">
        <v>16</v>
      </c>
      <c r="C52" s="87"/>
      <c r="D52" s="88" t="s">
        <v>44</v>
      </c>
      <c r="E52" s="89"/>
      <c r="F52" s="87"/>
      <c r="G52" s="2" t="s">
        <v>18</v>
      </c>
      <c r="H52" s="2">
        <v>1996001647</v>
      </c>
      <c r="I52" s="2" t="s">
        <v>23</v>
      </c>
      <c r="J52" s="3" t="s">
        <v>24</v>
      </c>
      <c r="L52" s="2">
        <v>2030101000000</v>
      </c>
      <c r="M52" s="4" t="s">
        <v>21</v>
      </c>
      <c r="N52" s="5">
        <v>43567982.420000002</v>
      </c>
      <c r="O52" s="2" t="s">
        <v>22</v>
      </c>
      <c r="P52" s="5">
        <v>376708.16</v>
      </c>
      <c r="Q52" s="5">
        <v>191420.72</v>
      </c>
      <c r="R52" s="5">
        <v>43382694.979999997</v>
      </c>
      <c r="S52" s="2" t="s">
        <v>22</v>
      </c>
    </row>
    <row r="53" spans="2:19">
      <c r="B53" s="86" t="s">
        <v>16</v>
      </c>
      <c r="C53" s="87"/>
      <c r="D53" s="88" t="s">
        <v>44</v>
      </c>
      <c r="E53" s="89"/>
      <c r="F53" s="87"/>
      <c r="G53" s="2" t="s">
        <v>18</v>
      </c>
      <c r="H53" s="2">
        <v>1996004883</v>
      </c>
      <c r="I53" s="2" t="s">
        <v>23</v>
      </c>
      <c r="J53" s="3" t="s">
        <v>24</v>
      </c>
      <c r="L53" s="2">
        <v>2030101000000</v>
      </c>
      <c r="M53" s="4" t="s">
        <v>21</v>
      </c>
      <c r="N53" s="5">
        <v>1099565316.0899999</v>
      </c>
      <c r="O53" s="2" t="s">
        <v>22</v>
      </c>
      <c r="P53" s="5">
        <v>12847190.060000001</v>
      </c>
      <c r="Q53" s="5">
        <v>4727283.4000000004</v>
      </c>
      <c r="R53" s="5">
        <v>1091445409.4300001</v>
      </c>
      <c r="S53" s="2" t="s">
        <v>22</v>
      </c>
    </row>
    <row r="54" spans="2:19">
      <c r="B54" s="86" t="s">
        <v>16</v>
      </c>
      <c r="C54" s="87"/>
      <c r="D54" s="88" t="s">
        <v>44</v>
      </c>
      <c r="E54" s="89"/>
      <c r="F54" s="87"/>
      <c r="G54" s="2" t="s">
        <v>18</v>
      </c>
      <c r="H54" s="2">
        <v>1997001047</v>
      </c>
      <c r="I54" s="2" t="s">
        <v>23</v>
      </c>
      <c r="J54" s="3" t="s">
        <v>24</v>
      </c>
      <c r="L54" s="2">
        <v>2030101000000</v>
      </c>
      <c r="M54" s="4" t="s">
        <v>21</v>
      </c>
      <c r="N54" s="5">
        <v>517912285.13</v>
      </c>
      <c r="O54" s="2" t="s">
        <v>22</v>
      </c>
      <c r="P54" s="5">
        <v>1050153.1399999999</v>
      </c>
      <c r="Q54" s="5">
        <v>12720776.58</v>
      </c>
      <c r="R54" s="5">
        <v>529582908.56999999</v>
      </c>
      <c r="S54" s="2" t="s">
        <v>22</v>
      </c>
    </row>
    <row r="55" spans="2:19">
      <c r="B55" s="86" t="s">
        <v>16</v>
      </c>
      <c r="C55" s="87"/>
      <c r="D55" s="88" t="s">
        <v>44</v>
      </c>
      <c r="E55" s="89"/>
      <c r="F55" s="87"/>
      <c r="G55" s="2" t="s">
        <v>18</v>
      </c>
      <c r="H55" s="2">
        <v>1997002183</v>
      </c>
      <c r="I55" s="2" t="s">
        <v>27</v>
      </c>
      <c r="J55" s="3" t="s">
        <v>24</v>
      </c>
      <c r="L55" s="2">
        <v>2030101000000</v>
      </c>
      <c r="M55" s="4" t="s">
        <v>21</v>
      </c>
      <c r="N55" s="5">
        <v>27477830.870000001</v>
      </c>
      <c r="O55" s="2" t="s">
        <v>22</v>
      </c>
      <c r="P55" s="5">
        <v>3892095.44</v>
      </c>
      <c r="Q55" s="5">
        <v>673538.74</v>
      </c>
      <c r="R55" s="5">
        <v>24259274.170000002</v>
      </c>
      <c r="S55" s="2" t="s">
        <v>22</v>
      </c>
    </row>
    <row r="56" spans="2:19">
      <c r="B56" s="86" t="s">
        <v>16</v>
      </c>
      <c r="C56" s="87"/>
      <c r="D56" s="88" t="s">
        <v>44</v>
      </c>
      <c r="E56" s="89"/>
      <c r="F56" s="87"/>
      <c r="G56" s="2" t="s">
        <v>18</v>
      </c>
      <c r="H56" s="2">
        <v>1998004074</v>
      </c>
      <c r="I56" s="2" t="s">
        <v>27</v>
      </c>
      <c r="J56" s="3" t="s">
        <v>45</v>
      </c>
      <c r="L56" s="2">
        <v>2030101000000</v>
      </c>
      <c r="M56" s="4" t="s">
        <v>21</v>
      </c>
      <c r="N56" s="5">
        <v>5550406.1699999999</v>
      </c>
      <c r="O56" s="2" t="s">
        <v>22</v>
      </c>
      <c r="P56" s="5">
        <v>3454585.89</v>
      </c>
      <c r="Q56" s="5">
        <v>85.2</v>
      </c>
      <c r="R56" s="5">
        <v>2095905.48</v>
      </c>
      <c r="S56" s="2" t="s">
        <v>22</v>
      </c>
    </row>
    <row r="57" spans="2:19">
      <c r="B57" s="86" t="s">
        <v>16</v>
      </c>
      <c r="C57" s="87"/>
      <c r="D57" s="88" t="s">
        <v>44</v>
      </c>
      <c r="E57" s="89"/>
      <c r="F57" s="87"/>
      <c r="G57" s="2" t="s">
        <v>18</v>
      </c>
      <c r="H57" s="2">
        <v>1998004856</v>
      </c>
      <c r="I57" s="2" t="s">
        <v>23</v>
      </c>
      <c r="J57" s="3" t="s">
        <v>24</v>
      </c>
      <c r="L57" s="2">
        <v>2030101000000</v>
      </c>
      <c r="M57" s="4" t="s">
        <v>21</v>
      </c>
      <c r="N57" s="5">
        <v>138007444.75999999</v>
      </c>
      <c r="O57" s="2" t="s">
        <v>22</v>
      </c>
      <c r="P57" s="5">
        <v>1203011.46</v>
      </c>
      <c r="Q57" s="5">
        <v>4208862.07</v>
      </c>
      <c r="R57" s="5">
        <v>141013295.37</v>
      </c>
      <c r="S57" s="2" t="s">
        <v>22</v>
      </c>
    </row>
    <row r="58" spans="2:19">
      <c r="B58" s="86" t="s">
        <v>16</v>
      </c>
      <c r="C58" s="87"/>
      <c r="D58" s="88" t="s">
        <v>44</v>
      </c>
      <c r="E58" s="89"/>
      <c r="F58" s="87"/>
      <c r="G58" s="2" t="s">
        <v>18</v>
      </c>
      <c r="H58" s="2">
        <v>1998005674</v>
      </c>
      <c r="I58" s="2" t="s">
        <v>23</v>
      </c>
      <c r="J58" s="3" t="s">
        <v>24</v>
      </c>
      <c r="L58" s="2">
        <v>2030101000000</v>
      </c>
      <c r="M58" s="4" t="s">
        <v>21</v>
      </c>
      <c r="N58" s="5">
        <v>33578038.020000003</v>
      </c>
      <c r="O58" s="2" t="s">
        <v>22</v>
      </c>
      <c r="P58" s="5">
        <v>1437995.27</v>
      </c>
      <c r="Q58" s="5">
        <v>1747557.38</v>
      </c>
      <c r="R58" s="5">
        <v>33887600.130000003</v>
      </c>
      <c r="S58" s="2" t="s">
        <v>22</v>
      </c>
    </row>
    <row r="59" spans="2:19">
      <c r="B59" s="86" t="s">
        <v>16</v>
      </c>
      <c r="C59" s="87"/>
      <c r="D59" s="88" t="s">
        <v>44</v>
      </c>
      <c r="E59" s="89"/>
      <c r="F59" s="87"/>
      <c r="G59" s="2" t="s">
        <v>18</v>
      </c>
      <c r="H59" s="2">
        <v>1998006247</v>
      </c>
      <c r="I59" s="2" t="s">
        <v>19</v>
      </c>
      <c r="J59" s="3" t="s">
        <v>24</v>
      </c>
      <c r="L59" s="2">
        <v>2030101000000</v>
      </c>
      <c r="M59" s="4" t="s">
        <v>21</v>
      </c>
      <c r="N59" s="5">
        <v>140384012.22</v>
      </c>
      <c r="O59" s="2" t="s">
        <v>22</v>
      </c>
      <c r="P59" s="5">
        <v>0</v>
      </c>
      <c r="Q59" s="5">
        <v>1166868.48</v>
      </c>
      <c r="R59" s="5">
        <v>141550880.69999999</v>
      </c>
      <c r="S59" s="2" t="s">
        <v>22</v>
      </c>
    </row>
    <row r="60" spans="2:19">
      <c r="B60" s="86" t="s">
        <v>16</v>
      </c>
      <c r="C60" s="87"/>
      <c r="D60" s="88" t="s">
        <v>44</v>
      </c>
      <c r="E60" s="89"/>
      <c r="F60" s="87"/>
      <c r="G60" s="2" t="s">
        <v>18</v>
      </c>
      <c r="H60" s="2">
        <v>1999002792</v>
      </c>
      <c r="I60" s="2" t="s">
        <v>23</v>
      </c>
      <c r="J60" s="3" t="s">
        <v>24</v>
      </c>
      <c r="L60" s="2">
        <v>2030101000000</v>
      </c>
      <c r="M60" s="4" t="s">
        <v>21</v>
      </c>
      <c r="N60" s="5">
        <v>63731243.219999999</v>
      </c>
      <c r="O60" s="2" t="s">
        <v>22</v>
      </c>
      <c r="P60" s="5">
        <v>13018373.949999999</v>
      </c>
      <c r="Q60" s="5">
        <v>425292.9</v>
      </c>
      <c r="R60" s="5">
        <v>51138162.170000002</v>
      </c>
      <c r="S60" s="2" t="s">
        <v>22</v>
      </c>
    </row>
    <row r="61" spans="2:19">
      <c r="B61" s="86" t="s">
        <v>16</v>
      </c>
      <c r="C61" s="87"/>
      <c r="D61" s="88" t="s">
        <v>44</v>
      </c>
      <c r="E61" s="89"/>
      <c r="F61" s="87"/>
      <c r="G61" s="2" t="s">
        <v>18</v>
      </c>
      <c r="H61" s="2">
        <v>1999003756</v>
      </c>
      <c r="I61" s="2" t="s">
        <v>23</v>
      </c>
      <c r="J61" s="3" t="s">
        <v>24</v>
      </c>
      <c r="L61" s="2">
        <v>2030101000000</v>
      </c>
      <c r="M61" s="4" t="s">
        <v>21</v>
      </c>
      <c r="N61" s="5">
        <v>141273176.78999999</v>
      </c>
      <c r="O61" s="2" t="s">
        <v>22</v>
      </c>
      <c r="P61" s="5">
        <v>4196898.1399999997</v>
      </c>
      <c r="Q61" s="5">
        <v>5129594.29</v>
      </c>
      <c r="R61" s="5">
        <v>142205872.94</v>
      </c>
      <c r="S61" s="2" t="s">
        <v>22</v>
      </c>
    </row>
    <row r="62" spans="2:19">
      <c r="B62" s="86" t="s">
        <v>16</v>
      </c>
      <c r="C62" s="87"/>
      <c r="D62" s="88" t="s">
        <v>44</v>
      </c>
      <c r="E62" s="89"/>
      <c r="F62" s="87"/>
      <c r="G62" s="2" t="s">
        <v>18</v>
      </c>
      <c r="H62" s="2">
        <v>2000007856</v>
      </c>
      <c r="I62" s="2" t="s">
        <v>23</v>
      </c>
      <c r="J62" s="3" t="s">
        <v>24</v>
      </c>
      <c r="L62" s="2">
        <v>2030101000000</v>
      </c>
      <c r="M62" s="4" t="s">
        <v>21</v>
      </c>
      <c r="N62" s="5">
        <v>81855676.510000005</v>
      </c>
      <c r="O62" s="2" t="s">
        <v>22</v>
      </c>
      <c r="P62" s="5">
        <v>4109827.31</v>
      </c>
      <c r="Q62" s="5">
        <v>4079506.45</v>
      </c>
      <c r="R62" s="5">
        <v>81825355.650000006</v>
      </c>
      <c r="S62" s="2" t="s">
        <v>22</v>
      </c>
    </row>
    <row r="63" spans="2:19">
      <c r="B63" s="86" t="s">
        <v>16</v>
      </c>
      <c r="C63" s="87"/>
      <c r="D63" s="88" t="s">
        <v>44</v>
      </c>
      <c r="E63" s="89"/>
      <c r="F63" s="87"/>
      <c r="G63" s="2" t="s">
        <v>18</v>
      </c>
      <c r="H63" s="2">
        <v>2001000847</v>
      </c>
      <c r="I63" s="2" t="s">
        <v>23</v>
      </c>
      <c r="J63" s="3" t="s">
        <v>24</v>
      </c>
      <c r="L63" s="2">
        <v>2030101000000</v>
      </c>
      <c r="M63" s="4" t="s">
        <v>21</v>
      </c>
      <c r="N63" s="5">
        <v>34828118.700000003</v>
      </c>
      <c r="O63" s="2" t="s">
        <v>22</v>
      </c>
      <c r="P63" s="5">
        <v>1042860.53</v>
      </c>
      <c r="Q63" s="5">
        <v>1720577.73</v>
      </c>
      <c r="R63" s="5">
        <v>35505835.899999999</v>
      </c>
      <c r="S63" s="2" t="s">
        <v>22</v>
      </c>
    </row>
    <row r="64" spans="2:19">
      <c r="B64" s="86" t="s">
        <v>16</v>
      </c>
      <c r="C64" s="87"/>
      <c r="D64" s="88" t="s">
        <v>44</v>
      </c>
      <c r="E64" s="89"/>
      <c r="F64" s="87"/>
      <c r="G64" s="2" t="s">
        <v>18</v>
      </c>
      <c r="H64" s="2">
        <v>2002000565</v>
      </c>
      <c r="I64" s="2" t="s">
        <v>23</v>
      </c>
      <c r="J64" s="3" t="s">
        <v>24</v>
      </c>
      <c r="L64" s="2">
        <v>2030101000000</v>
      </c>
      <c r="M64" s="4" t="s">
        <v>21</v>
      </c>
      <c r="N64" s="5">
        <v>93675834.209999993</v>
      </c>
      <c r="O64" s="2" t="s">
        <v>22</v>
      </c>
      <c r="P64" s="5">
        <v>1417085.7</v>
      </c>
      <c r="Q64" s="5">
        <v>2179576.94</v>
      </c>
      <c r="R64" s="5">
        <v>94438325.450000003</v>
      </c>
      <c r="S64" s="2" t="s">
        <v>22</v>
      </c>
    </row>
    <row r="65" spans="2:19">
      <c r="B65" s="86" t="s">
        <v>16</v>
      </c>
      <c r="C65" s="87"/>
      <c r="D65" s="88" t="s">
        <v>44</v>
      </c>
      <c r="E65" s="89"/>
      <c r="F65" s="87"/>
      <c r="G65" s="2" t="s">
        <v>18</v>
      </c>
      <c r="H65" s="2">
        <v>2002000719</v>
      </c>
      <c r="I65" s="2" t="s">
        <v>23</v>
      </c>
      <c r="J65" s="3" t="s">
        <v>24</v>
      </c>
      <c r="L65" s="2">
        <v>2030101000000</v>
      </c>
      <c r="M65" s="4" t="s">
        <v>21</v>
      </c>
      <c r="N65" s="5">
        <v>370035236.10000002</v>
      </c>
      <c r="O65" s="2" t="s">
        <v>22</v>
      </c>
      <c r="P65" s="5">
        <v>5724257.3200000003</v>
      </c>
      <c r="Q65" s="5">
        <v>4489239.58</v>
      </c>
      <c r="R65" s="5">
        <v>368800218.36000001</v>
      </c>
      <c r="S65" s="2" t="s">
        <v>22</v>
      </c>
    </row>
    <row r="66" spans="2:19">
      <c r="B66" s="86" t="s">
        <v>16</v>
      </c>
      <c r="C66" s="87"/>
      <c r="D66" s="88" t="s">
        <v>44</v>
      </c>
      <c r="E66" s="89"/>
      <c r="F66" s="87"/>
      <c r="G66" s="2" t="s">
        <v>18</v>
      </c>
      <c r="H66" s="2">
        <v>2003000283</v>
      </c>
      <c r="I66" s="2" t="s">
        <v>19</v>
      </c>
      <c r="J66" s="3" t="s">
        <v>24</v>
      </c>
      <c r="L66" s="2">
        <v>2030101000000</v>
      </c>
      <c r="M66" s="4" t="s">
        <v>21</v>
      </c>
      <c r="N66" s="5">
        <v>50384268.539999999</v>
      </c>
      <c r="O66" s="2" t="s">
        <v>22</v>
      </c>
      <c r="P66" s="5">
        <v>526243.35</v>
      </c>
      <c r="Q66" s="5">
        <v>47973.3</v>
      </c>
      <c r="R66" s="5">
        <v>49905998.490000002</v>
      </c>
      <c r="S66" s="2" t="s">
        <v>22</v>
      </c>
    </row>
    <row r="67" spans="2:19">
      <c r="B67" s="86" t="s">
        <v>16</v>
      </c>
      <c r="C67" s="87"/>
      <c r="D67" s="88" t="s">
        <v>44</v>
      </c>
      <c r="E67" s="89"/>
      <c r="F67" s="87"/>
      <c r="G67" s="2" t="s">
        <v>18</v>
      </c>
      <c r="H67" s="2">
        <v>2003000747</v>
      </c>
      <c r="I67" s="2" t="s">
        <v>19</v>
      </c>
      <c r="J67" s="3" t="s">
        <v>24</v>
      </c>
      <c r="L67" s="2">
        <v>2030101000000</v>
      </c>
      <c r="M67" s="4" t="s">
        <v>21</v>
      </c>
      <c r="N67" s="5">
        <v>8276570.5</v>
      </c>
      <c r="O67" s="2" t="s">
        <v>22</v>
      </c>
      <c r="P67" s="5">
        <v>8571.36</v>
      </c>
      <c r="Q67" s="5">
        <v>95149.1</v>
      </c>
      <c r="R67" s="5">
        <v>8363148.2400000002</v>
      </c>
      <c r="S67" s="2" t="s">
        <v>22</v>
      </c>
    </row>
    <row r="68" spans="2:19">
      <c r="B68" s="86" t="s">
        <v>16</v>
      </c>
      <c r="C68" s="87"/>
      <c r="D68" s="88" t="s">
        <v>44</v>
      </c>
      <c r="E68" s="89"/>
      <c r="F68" s="87"/>
      <c r="G68" s="2" t="s">
        <v>18</v>
      </c>
      <c r="H68" s="2">
        <v>2003001638</v>
      </c>
      <c r="I68" s="2" t="s">
        <v>23</v>
      </c>
      <c r="J68" s="3" t="s">
        <v>24</v>
      </c>
      <c r="L68" s="2">
        <v>2030101000000</v>
      </c>
      <c r="M68" s="4" t="s">
        <v>21</v>
      </c>
      <c r="N68" s="5">
        <v>86278627.010000005</v>
      </c>
      <c r="O68" s="2" t="s">
        <v>22</v>
      </c>
      <c r="P68" s="5">
        <v>824260.23</v>
      </c>
      <c r="Q68" s="5">
        <v>584744.16</v>
      </c>
      <c r="R68" s="5">
        <v>86039110.939999998</v>
      </c>
      <c r="S68" s="2" t="s">
        <v>22</v>
      </c>
    </row>
    <row r="69" spans="2:19">
      <c r="B69" s="86" t="s">
        <v>16</v>
      </c>
      <c r="C69" s="87"/>
      <c r="D69" s="88" t="s">
        <v>44</v>
      </c>
      <c r="E69" s="89"/>
      <c r="F69" s="87"/>
      <c r="G69" s="2" t="s">
        <v>18</v>
      </c>
      <c r="H69" s="2">
        <v>2004002174</v>
      </c>
      <c r="I69" s="2" t="s">
        <v>19</v>
      </c>
      <c r="J69" s="3" t="s">
        <v>24</v>
      </c>
      <c r="L69" s="2">
        <v>2030101000000</v>
      </c>
      <c r="M69" s="4" t="s">
        <v>21</v>
      </c>
      <c r="N69" s="5">
        <v>322626272.35000002</v>
      </c>
      <c r="O69" s="2" t="s">
        <v>22</v>
      </c>
      <c r="P69" s="5">
        <v>167902.75</v>
      </c>
      <c r="Q69" s="5">
        <v>4494870.71</v>
      </c>
      <c r="R69" s="5">
        <v>326953240.31</v>
      </c>
      <c r="S69" s="2" t="s">
        <v>22</v>
      </c>
    </row>
    <row r="70" spans="2:19">
      <c r="B70" s="86" t="s">
        <v>16</v>
      </c>
      <c r="C70" s="87"/>
      <c r="D70" s="88" t="s">
        <v>44</v>
      </c>
      <c r="E70" s="89"/>
      <c r="F70" s="87"/>
      <c r="G70" s="2" t="s">
        <v>18</v>
      </c>
      <c r="H70" s="2">
        <v>2005000256</v>
      </c>
      <c r="I70" s="2" t="s">
        <v>23</v>
      </c>
      <c r="J70" s="3" t="s">
        <v>24</v>
      </c>
      <c r="L70" s="2">
        <v>2030101000000</v>
      </c>
      <c r="M70" s="4" t="s">
        <v>21</v>
      </c>
      <c r="N70" s="5">
        <v>106010851.98999999</v>
      </c>
      <c r="O70" s="2" t="s">
        <v>22</v>
      </c>
      <c r="P70" s="5">
        <v>645824.43000000005</v>
      </c>
      <c r="Q70" s="5">
        <v>1009330.12</v>
      </c>
      <c r="R70" s="5">
        <v>106374357.68000001</v>
      </c>
      <c r="S70" s="2" t="s">
        <v>22</v>
      </c>
    </row>
    <row r="71" spans="2:19">
      <c r="B71" s="86" t="s">
        <v>16</v>
      </c>
      <c r="C71" s="87"/>
      <c r="D71" s="88" t="s">
        <v>44</v>
      </c>
      <c r="E71" s="89"/>
      <c r="F71" s="87"/>
      <c r="G71" s="2" t="s">
        <v>18</v>
      </c>
      <c r="H71" s="2">
        <v>2005001211</v>
      </c>
      <c r="I71" s="2" t="s">
        <v>19</v>
      </c>
      <c r="J71" s="3" t="s">
        <v>24</v>
      </c>
      <c r="L71" s="2">
        <v>2030101000000</v>
      </c>
      <c r="M71" s="4" t="s">
        <v>21</v>
      </c>
      <c r="N71" s="5">
        <v>51119200.990000002</v>
      </c>
      <c r="O71" s="2" t="s">
        <v>22</v>
      </c>
      <c r="P71" s="5">
        <v>2168449.96</v>
      </c>
      <c r="Q71" s="5">
        <v>514331.9</v>
      </c>
      <c r="R71" s="5">
        <v>49465082.93</v>
      </c>
      <c r="S71" s="2" t="s">
        <v>22</v>
      </c>
    </row>
    <row r="72" spans="2:19">
      <c r="B72" s="86" t="s">
        <v>16</v>
      </c>
      <c r="C72" s="87"/>
      <c r="D72" s="88" t="s">
        <v>44</v>
      </c>
      <c r="E72" s="89"/>
      <c r="F72" s="87"/>
      <c r="G72" s="2" t="s">
        <v>18</v>
      </c>
      <c r="H72" s="2">
        <v>2005006483</v>
      </c>
      <c r="I72" s="2" t="s">
        <v>23</v>
      </c>
      <c r="J72" s="3" t="s">
        <v>24</v>
      </c>
      <c r="L72" s="2">
        <v>2030101000000</v>
      </c>
      <c r="M72" s="4" t="s">
        <v>21</v>
      </c>
      <c r="N72" s="5">
        <v>129181151.91</v>
      </c>
      <c r="O72" s="2" t="s">
        <v>22</v>
      </c>
      <c r="P72" s="5">
        <v>3094191.67</v>
      </c>
      <c r="Q72" s="5">
        <v>1649156.3</v>
      </c>
      <c r="R72" s="5">
        <v>127736116.54000001</v>
      </c>
      <c r="S72" s="2" t="s">
        <v>22</v>
      </c>
    </row>
    <row r="73" spans="2:19">
      <c r="B73" s="86" t="s">
        <v>16</v>
      </c>
      <c r="C73" s="87"/>
      <c r="D73" s="88" t="s">
        <v>44</v>
      </c>
      <c r="E73" s="89"/>
      <c r="F73" s="87"/>
      <c r="G73" s="2" t="s">
        <v>18</v>
      </c>
      <c r="H73" s="2">
        <v>2007003074</v>
      </c>
      <c r="I73" s="2" t="s">
        <v>19</v>
      </c>
      <c r="J73" s="3" t="s">
        <v>24</v>
      </c>
      <c r="L73" s="2">
        <v>2030101000000</v>
      </c>
      <c r="M73" s="4" t="s">
        <v>21</v>
      </c>
      <c r="N73" s="5">
        <v>8274971.0499999998</v>
      </c>
      <c r="O73" s="2" t="s">
        <v>22</v>
      </c>
      <c r="P73" s="5">
        <v>29778.400000000001</v>
      </c>
      <c r="Q73" s="5">
        <v>0</v>
      </c>
      <c r="R73" s="5">
        <v>8245192.6500000004</v>
      </c>
      <c r="S73" s="2" t="s">
        <v>22</v>
      </c>
    </row>
    <row r="74" spans="2:19">
      <c r="B74" s="86" t="s">
        <v>16</v>
      </c>
      <c r="C74" s="87"/>
      <c r="D74" s="88" t="s">
        <v>44</v>
      </c>
      <c r="E74" s="89"/>
      <c r="F74" s="87"/>
      <c r="G74" s="2" t="s">
        <v>18</v>
      </c>
      <c r="H74" s="2">
        <v>2009002156</v>
      </c>
      <c r="I74" s="2" t="s">
        <v>23</v>
      </c>
      <c r="J74" s="3" t="s">
        <v>24</v>
      </c>
      <c r="L74" s="2">
        <v>2030101000000</v>
      </c>
      <c r="M74" s="4" t="s">
        <v>21</v>
      </c>
      <c r="N74" s="5">
        <v>889615985.39999998</v>
      </c>
      <c r="O74" s="2" t="s">
        <v>22</v>
      </c>
      <c r="P74" s="5">
        <v>10082105.640000001</v>
      </c>
      <c r="Q74" s="5">
        <v>12260059.439999999</v>
      </c>
      <c r="R74" s="5">
        <v>891793939.20000005</v>
      </c>
      <c r="S74" s="2" t="s">
        <v>22</v>
      </c>
    </row>
    <row r="75" spans="2:19">
      <c r="B75" s="86" t="s">
        <v>16</v>
      </c>
      <c r="C75" s="87"/>
      <c r="D75" s="88" t="s">
        <v>44</v>
      </c>
      <c r="E75" s="89"/>
      <c r="F75" s="87"/>
      <c r="G75" s="2" t="s">
        <v>18</v>
      </c>
      <c r="H75" s="2">
        <v>2009002229</v>
      </c>
      <c r="I75" s="2" t="s">
        <v>19</v>
      </c>
      <c r="J75" s="3" t="s">
        <v>24</v>
      </c>
      <c r="L75" s="2">
        <v>2030101000000</v>
      </c>
      <c r="M75" s="4" t="s">
        <v>21</v>
      </c>
      <c r="N75" s="5">
        <v>82913068.459999993</v>
      </c>
      <c r="O75" s="2" t="s">
        <v>22</v>
      </c>
      <c r="P75" s="5">
        <v>1193374.8799999999</v>
      </c>
      <c r="Q75" s="5">
        <v>0</v>
      </c>
      <c r="R75" s="5">
        <v>81719693.579999998</v>
      </c>
      <c r="S75" s="2" t="s">
        <v>22</v>
      </c>
    </row>
    <row r="76" spans="2:19">
      <c r="B76" s="86" t="s">
        <v>16</v>
      </c>
      <c r="C76" s="87"/>
      <c r="D76" s="88" t="s">
        <v>44</v>
      </c>
      <c r="E76" s="89"/>
      <c r="F76" s="87"/>
      <c r="G76" s="2" t="s">
        <v>18</v>
      </c>
      <c r="H76" s="2">
        <v>2010000374</v>
      </c>
      <c r="I76" s="2" t="s">
        <v>23</v>
      </c>
      <c r="J76" s="3" t="s">
        <v>24</v>
      </c>
      <c r="L76" s="2">
        <v>2030101000000</v>
      </c>
      <c r="M76" s="4" t="s">
        <v>21</v>
      </c>
      <c r="N76" s="5">
        <v>22762500.170000002</v>
      </c>
      <c r="O76" s="2" t="s">
        <v>22</v>
      </c>
      <c r="P76" s="5">
        <v>134120.93</v>
      </c>
      <c r="Q76" s="5">
        <v>8012.67</v>
      </c>
      <c r="R76" s="5">
        <v>22636391.91</v>
      </c>
      <c r="S76" s="2" t="s">
        <v>22</v>
      </c>
    </row>
    <row r="77" spans="2:19">
      <c r="B77" s="86" t="s">
        <v>16</v>
      </c>
      <c r="C77" s="87"/>
      <c r="D77" s="88" t="s">
        <v>44</v>
      </c>
      <c r="E77" s="89"/>
      <c r="F77" s="87"/>
      <c r="G77" s="2" t="s">
        <v>18</v>
      </c>
      <c r="H77" s="2">
        <v>2010003047</v>
      </c>
      <c r="I77" s="2" t="s">
        <v>19</v>
      </c>
      <c r="J77" s="3" t="s">
        <v>24</v>
      </c>
      <c r="L77" s="2">
        <v>2030101000000</v>
      </c>
      <c r="M77" s="4" t="s">
        <v>21</v>
      </c>
      <c r="N77" s="5">
        <v>3241669.88</v>
      </c>
      <c r="O77" s="2" t="s">
        <v>22</v>
      </c>
      <c r="P77" s="5">
        <v>156201.42000000001</v>
      </c>
      <c r="Q77" s="5">
        <v>0</v>
      </c>
      <c r="R77" s="5">
        <v>3085468.46</v>
      </c>
      <c r="S77" s="2" t="s">
        <v>22</v>
      </c>
    </row>
    <row r="78" spans="2:19">
      <c r="B78" s="86" t="s">
        <v>16</v>
      </c>
      <c r="C78" s="87"/>
      <c r="D78" s="88" t="s">
        <v>44</v>
      </c>
      <c r="E78" s="89"/>
      <c r="F78" s="87"/>
      <c r="G78" s="2" t="s">
        <v>18</v>
      </c>
      <c r="H78" s="2">
        <v>2010003292</v>
      </c>
      <c r="I78" s="2" t="s">
        <v>23</v>
      </c>
      <c r="J78" s="3" t="s">
        <v>28</v>
      </c>
      <c r="L78" s="2">
        <v>2030101000000</v>
      </c>
      <c r="M78" s="4" t="s">
        <v>21</v>
      </c>
      <c r="N78" s="5">
        <v>438858043.63</v>
      </c>
      <c r="O78" s="2" t="s">
        <v>22</v>
      </c>
      <c r="P78" s="5">
        <v>570484.61</v>
      </c>
      <c r="Q78" s="5">
        <v>133945.81</v>
      </c>
      <c r="R78" s="5">
        <v>438421504.82999998</v>
      </c>
      <c r="S78" s="2" t="s">
        <v>22</v>
      </c>
    </row>
    <row r="79" spans="2:19">
      <c r="B79" s="86" t="s">
        <v>16</v>
      </c>
      <c r="C79" s="87"/>
      <c r="D79" s="88" t="s">
        <v>44</v>
      </c>
      <c r="E79" s="89"/>
      <c r="F79" s="87"/>
      <c r="G79" s="2" t="s">
        <v>18</v>
      </c>
      <c r="H79" s="2">
        <v>2010003365</v>
      </c>
      <c r="I79" s="2" t="s">
        <v>27</v>
      </c>
      <c r="J79" s="3" t="s">
        <v>28</v>
      </c>
      <c r="L79" s="2">
        <v>2030101000000</v>
      </c>
      <c r="M79" s="4" t="s">
        <v>21</v>
      </c>
      <c r="N79" s="5">
        <v>595260481.77999997</v>
      </c>
      <c r="O79" s="2" t="s">
        <v>22</v>
      </c>
      <c r="P79" s="5">
        <v>363879.22</v>
      </c>
      <c r="Q79" s="5">
        <v>1943451.4</v>
      </c>
      <c r="R79" s="5">
        <v>596840053.96000004</v>
      </c>
      <c r="S79" s="2" t="s">
        <v>22</v>
      </c>
    </row>
    <row r="80" spans="2:19">
      <c r="B80" s="86" t="s">
        <v>16</v>
      </c>
      <c r="C80" s="87"/>
      <c r="D80" s="88" t="s">
        <v>44</v>
      </c>
      <c r="E80" s="89"/>
      <c r="F80" s="87"/>
      <c r="G80" s="2" t="s">
        <v>18</v>
      </c>
      <c r="H80" s="2">
        <v>2010003438</v>
      </c>
      <c r="I80" s="2" t="s">
        <v>23</v>
      </c>
      <c r="J80" s="3" t="s">
        <v>24</v>
      </c>
      <c r="L80" s="2">
        <v>2030101000000</v>
      </c>
      <c r="M80" s="4" t="s">
        <v>21</v>
      </c>
      <c r="N80" s="5">
        <v>212261744.93000001</v>
      </c>
      <c r="O80" s="2" t="s">
        <v>22</v>
      </c>
      <c r="P80" s="5">
        <v>1607812.69</v>
      </c>
      <c r="Q80" s="5">
        <v>2614654.36</v>
      </c>
      <c r="R80" s="5">
        <v>213268586.59999999</v>
      </c>
      <c r="S80" s="2" t="s">
        <v>22</v>
      </c>
    </row>
    <row r="81" spans="2:19">
      <c r="B81" s="86" t="s">
        <v>16</v>
      </c>
      <c r="C81" s="87"/>
      <c r="D81" s="88" t="s">
        <v>44</v>
      </c>
      <c r="E81" s="89"/>
      <c r="F81" s="87"/>
      <c r="G81" s="2" t="s">
        <v>18</v>
      </c>
      <c r="H81" s="2">
        <v>2010005074</v>
      </c>
      <c r="I81" s="2" t="s">
        <v>19</v>
      </c>
      <c r="J81" s="3" t="s">
        <v>28</v>
      </c>
      <c r="L81" s="2">
        <v>2030101000000</v>
      </c>
      <c r="M81" s="4" t="s">
        <v>21</v>
      </c>
      <c r="N81" s="5">
        <v>22824487.030000001</v>
      </c>
      <c r="O81" s="2" t="s">
        <v>22</v>
      </c>
      <c r="P81" s="5">
        <v>1545002.91</v>
      </c>
      <c r="Q81" s="5">
        <v>113422.6</v>
      </c>
      <c r="R81" s="5">
        <v>21392906.719999999</v>
      </c>
      <c r="S81" s="2" t="s">
        <v>22</v>
      </c>
    </row>
    <row r="82" spans="2:19">
      <c r="B82" s="86" t="s">
        <v>16</v>
      </c>
      <c r="C82" s="87"/>
      <c r="D82" s="88" t="s">
        <v>44</v>
      </c>
      <c r="E82" s="89"/>
      <c r="F82" s="87"/>
      <c r="G82" s="2" t="s">
        <v>18</v>
      </c>
      <c r="H82" s="2">
        <v>2010005211</v>
      </c>
      <c r="I82" s="2" t="s">
        <v>19</v>
      </c>
      <c r="J82" s="3" t="s">
        <v>28</v>
      </c>
      <c r="L82" s="2">
        <v>2030101000000</v>
      </c>
      <c r="M82" s="4" t="s">
        <v>21</v>
      </c>
      <c r="N82" s="5">
        <v>337141582.94</v>
      </c>
      <c r="O82" s="2" t="s">
        <v>22</v>
      </c>
      <c r="P82" s="5">
        <v>1838905.61</v>
      </c>
      <c r="Q82" s="5">
        <v>61.1</v>
      </c>
      <c r="R82" s="5">
        <v>335302738.43000001</v>
      </c>
      <c r="S82" s="2" t="s">
        <v>22</v>
      </c>
    </row>
    <row r="83" spans="2:19">
      <c r="B83" s="86" t="s">
        <v>16</v>
      </c>
      <c r="C83" s="87"/>
      <c r="D83" s="88" t="s">
        <v>44</v>
      </c>
      <c r="E83" s="89"/>
      <c r="F83" s="87"/>
      <c r="G83" s="2" t="s">
        <v>18</v>
      </c>
      <c r="H83" s="2">
        <v>2012000665</v>
      </c>
      <c r="I83" s="2" t="s">
        <v>19</v>
      </c>
      <c r="J83" s="3" t="s">
        <v>24</v>
      </c>
      <c r="L83" s="2">
        <v>2030101000000</v>
      </c>
      <c r="M83" s="4" t="s">
        <v>21</v>
      </c>
      <c r="N83" s="5">
        <v>32810601.41</v>
      </c>
      <c r="O83" s="2" t="s">
        <v>22</v>
      </c>
      <c r="P83" s="5">
        <v>294.12</v>
      </c>
      <c r="Q83" s="5">
        <v>1854904.12</v>
      </c>
      <c r="R83" s="5">
        <v>34665211.409999996</v>
      </c>
      <c r="S83" s="2" t="s">
        <v>22</v>
      </c>
    </row>
    <row r="84" spans="2:19">
      <c r="B84" s="86" t="s">
        <v>16</v>
      </c>
      <c r="C84" s="87"/>
      <c r="D84" s="88" t="s">
        <v>44</v>
      </c>
      <c r="E84" s="89"/>
      <c r="F84" s="87"/>
      <c r="G84" s="2" t="s">
        <v>18</v>
      </c>
      <c r="H84" s="2">
        <v>2013000456</v>
      </c>
      <c r="I84" s="2" t="s">
        <v>19</v>
      </c>
      <c r="J84" s="3" t="s">
        <v>24</v>
      </c>
      <c r="L84" s="2">
        <v>2030101000000</v>
      </c>
      <c r="M84" s="4" t="s">
        <v>21</v>
      </c>
      <c r="N84" s="5">
        <v>107686757.97</v>
      </c>
      <c r="O84" s="2" t="s">
        <v>22</v>
      </c>
      <c r="P84" s="5">
        <v>357907.26</v>
      </c>
      <c r="Q84" s="5">
        <v>1293258.23</v>
      </c>
      <c r="R84" s="5">
        <v>108622108.94</v>
      </c>
      <c r="S84" s="2" t="s">
        <v>22</v>
      </c>
    </row>
    <row r="85" spans="2:19">
      <c r="B85" s="86" t="s">
        <v>16</v>
      </c>
      <c r="C85" s="87"/>
      <c r="D85" s="88" t="s">
        <v>44</v>
      </c>
      <c r="E85" s="89"/>
      <c r="F85" s="87"/>
      <c r="G85" s="2" t="s">
        <v>18</v>
      </c>
      <c r="H85" s="2">
        <v>2016000538</v>
      </c>
      <c r="I85" s="2" t="s">
        <v>19</v>
      </c>
      <c r="J85" s="3" t="s">
        <v>24</v>
      </c>
      <c r="L85" s="2">
        <v>2030101000000</v>
      </c>
      <c r="M85" s="4" t="s">
        <v>21</v>
      </c>
      <c r="N85" s="5">
        <v>68478239.719999999</v>
      </c>
      <c r="O85" s="2" t="s">
        <v>22</v>
      </c>
      <c r="P85" s="5">
        <v>0</v>
      </c>
      <c r="Q85" s="5">
        <v>1134331.92</v>
      </c>
      <c r="R85" s="5">
        <v>69612571.640000001</v>
      </c>
      <c r="S85" s="2" t="s">
        <v>22</v>
      </c>
    </row>
    <row r="86" spans="2:19">
      <c r="B86" s="86" t="s">
        <v>16</v>
      </c>
      <c r="C86" s="87"/>
      <c r="D86" s="88" t="s">
        <v>44</v>
      </c>
      <c r="E86" s="89"/>
      <c r="F86" s="87"/>
      <c r="G86" s="2" t="s">
        <v>18</v>
      </c>
      <c r="H86" s="2">
        <v>2017000574</v>
      </c>
      <c r="I86" s="2" t="s">
        <v>19</v>
      </c>
      <c r="J86" s="3" t="s">
        <v>24</v>
      </c>
      <c r="L86" s="2">
        <v>2030101000000</v>
      </c>
      <c r="M86" s="4" t="s">
        <v>21</v>
      </c>
      <c r="N86" s="5">
        <v>59989185.159999996</v>
      </c>
      <c r="O86" s="2" t="s">
        <v>22</v>
      </c>
      <c r="P86" s="5">
        <v>0</v>
      </c>
      <c r="Q86" s="5">
        <v>2257055.73</v>
      </c>
      <c r="R86" s="5">
        <v>62246240.890000001</v>
      </c>
      <c r="S86" s="2" t="s">
        <v>22</v>
      </c>
    </row>
    <row r="87" spans="2:19">
      <c r="B87" s="86" t="s">
        <v>16</v>
      </c>
      <c r="C87" s="87"/>
      <c r="D87" s="88" t="s">
        <v>44</v>
      </c>
      <c r="E87" s="89"/>
      <c r="F87" s="87"/>
      <c r="G87" s="2" t="s">
        <v>18</v>
      </c>
      <c r="H87" s="2">
        <v>2017000711</v>
      </c>
      <c r="I87" s="2" t="s">
        <v>19</v>
      </c>
      <c r="J87" s="3" t="s">
        <v>24</v>
      </c>
      <c r="L87" s="2">
        <v>2030101000000</v>
      </c>
      <c r="M87" s="4" t="s">
        <v>21</v>
      </c>
      <c r="N87" s="5">
        <v>89938077.709999993</v>
      </c>
      <c r="O87" s="2" t="s">
        <v>22</v>
      </c>
      <c r="P87" s="5">
        <v>4000.86</v>
      </c>
      <c r="Q87" s="5">
        <v>2388648.9700000002</v>
      </c>
      <c r="R87" s="5">
        <v>92322725.819999993</v>
      </c>
      <c r="S87" s="2" t="s">
        <v>22</v>
      </c>
    </row>
    <row r="88" spans="2:19">
      <c r="B88" s="86" t="s">
        <v>16</v>
      </c>
      <c r="C88" s="87"/>
      <c r="D88" s="88" t="s">
        <v>44</v>
      </c>
      <c r="E88" s="89"/>
      <c r="F88" s="87"/>
      <c r="G88" s="2" t="s">
        <v>18</v>
      </c>
      <c r="H88" s="2">
        <v>2019000865</v>
      </c>
      <c r="I88" s="2" t="s">
        <v>19</v>
      </c>
      <c r="J88" s="3" t="s">
        <v>24</v>
      </c>
      <c r="L88" s="2">
        <v>2030101000000</v>
      </c>
      <c r="M88" s="4" t="s">
        <v>21</v>
      </c>
      <c r="N88" s="5">
        <v>132031470.73999999</v>
      </c>
      <c r="O88" s="2" t="s">
        <v>22</v>
      </c>
      <c r="P88" s="5">
        <v>6435195.3200000003</v>
      </c>
      <c r="Q88" s="5">
        <v>6370983.1100000003</v>
      </c>
      <c r="R88" s="5">
        <v>131967258.53</v>
      </c>
      <c r="S88" s="2" t="s">
        <v>22</v>
      </c>
    </row>
    <row r="89" spans="2:19">
      <c r="B89" s="86" t="s">
        <v>16</v>
      </c>
      <c r="C89" s="87"/>
      <c r="D89" s="88" t="s">
        <v>44</v>
      </c>
      <c r="E89" s="89"/>
      <c r="F89" s="87"/>
      <c r="G89" s="2" t="s">
        <v>18</v>
      </c>
      <c r="H89" s="2">
        <v>2019001047</v>
      </c>
      <c r="I89" s="2" t="s">
        <v>19</v>
      </c>
      <c r="J89" s="3" t="s">
        <v>24</v>
      </c>
      <c r="L89" s="2">
        <v>2030101000000</v>
      </c>
      <c r="M89" s="4" t="s">
        <v>21</v>
      </c>
      <c r="N89" s="5">
        <v>280456.12</v>
      </c>
      <c r="O89" s="2" t="s">
        <v>22</v>
      </c>
      <c r="P89" s="5">
        <v>0</v>
      </c>
      <c r="Q89" s="5">
        <v>3543.32</v>
      </c>
      <c r="R89" s="5">
        <v>283999.44</v>
      </c>
      <c r="S89" s="2" t="s">
        <v>22</v>
      </c>
    </row>
    <row r="90" spans="2:19">
      <c r="B90" s="86" t="s">
        <v>16</v>
      </c>
      <c r="C90" s="87"/>
      <c r="D90" s="88" t="s">
        <v>44</v>
      </c>
      <c r="E90" s="89"/>
      <c r="F90" s="87"/>
      <c r="G90" s="2" t="s">
        <v>18</v>
      </c>
      <c r="H90" s="2">
        <v>2021003019</v>
      </c>
      <c r="I90" s="2" t="s">
        <v>19</v>
      </c>
      <c r="J90" s="3" t="s">
        <v>24</v>
      </c>
      <c r="L90" s="2">
        <v>2030101000000</v>
      </c>
      <c r="M90" s="4" t="s">
        <v>21</v>
      </c>
      <c r="N90" s="5">
        <v>948174.73</v>
      </c>
      <c r="O90" s="2" t="s">
        <v>22</v>
      </c>
      <c r="P90" s="5">
        <v>0</v>
      </c>
      <c r="Q90" s="5">
        <v>736429.01</v>
      </c>
      <c r="R90" s="5">
        <v>1684603.74</v>
      </c>
      <c r="S90" s="2" t="s">
        <v>22</v>
      </c>
    </row>
    <row r="91" spans="2:19">
      <c r="B91" s="86" t="s">
        <v>16</v>
      </c>
      <c r="C91" s="87"/>
      <c r="D91" s="88" t="s">
        <v>46</v>
      </c>
      <c r="E91" s="89"/>
      <c r="F91" s="87"/>
      <c r="G91" s="2" t="s">
        <v>18</v>
      </c>
      <c r="H91" s="2">
        <v>2019000474</v>
      </c>
      <c r="I91" s="2" t="s">
        <v>19</v>
      </c>
      <c r="J91" s="3" t="s">
        <v>24</v>
      </c>
      <c r="L91" s="2">
        <v>2030101000000</v>
      </c>
      <c r="M91" s="4" t="s">
        <v>21</v>
      </c>
      <c r="N91" s="5">
        <v>35196017.119999997</v>
      </c>
      <c r="O91" s="2" t="s">
        <v>22</v>
      </c>
      <c r="P91" s="5">
        <v>0</v>
      </c>
      <c r="Q91" s="5">
        <v>1711907.02</v>
      </c>
      <c r="R91" s="5">
        <v>36907924.140000001</v>
      </c>
      <c r="S91" s="2" t="s">
        <v>22</v>
      </c>
    </row>
    <row r="92" spans="2:19">
      <c r="B92" s="86" t="s">
        <v>16</v>
      </c>
      <c r="C92" s="87"/>
      <c r="D92" s="88" t="s">
        <v>47</v>
      </c>
      <c r="E92" s="89"/>
      <c r="F92" s="87"/>
      <c r="G92" s="2" t="s">
        <v>18</v>
      </c>
      <c r="H92" s="2">
        <v>1995003638</v>
      </c>
      <c r="I92" s="2" t="s">
        <v>19</v>
      </c>
      <c r="J92" s="3" t="s">
        <v>24</v>
      </c>
      <c r="L92" s="2">
        <v>2030101000000</v>
      </c>
      <c r="M92" s="4" t="s">
        <v>21</v>
      </c>
      <c r="N92" s="5">
        <v>441646799.69</v>
      </c>
      <c r="O92" s="2" t="s">
        <v>22</v>
      </c>
      <c r="P92" s="5">
        <v>1971856.66</v>
      </c>
      <c r="Q92" s="5">
        <v>7587797.5499999998</v>
      </c>
      <c r="R92" s="5">
        <v>447262740.57999998</v>
      </c>
      <c r="S92" s="2" t="s">
        <v>22</v>
      </c>
    </row>
    <row r="93" spans="2:19">
      <c r="B93" s="86" t="s">
        <v>16</v>
      </c>
      <c r="C93" s="87"/>
      <c r="D93" s="88" t="s">
        <v>48</v>
      </c>
      <c r="E93" s="89"/>
      <c r="F93" s="87"/>
      <c r="G93" s="2" t="s">
        <v>18</v>
      </c>
      <c r="H93" s="2">
        <v>1972000111</v>
      </c>
      <c r="I93" s="2" t="s">
        <v>27</v>
      </c>
      <c r="J93" s="3" t="s">
        <v>28</v>
      </c>
      <c r="L93" s="2">
        <v>2030101000000</v>
      </c>
      <c r="M93" s="4" t="s">
        <v>21</v>
      </c>
      <c r="N93" s="5">
        <v>918541157.5</v>
      </c>
      <c r="O93" s="2" t="s">
        <v>22</v>
      </c>
      <c r="P93" s="5">
        <v>114309</v>
      </c>
      <c r="Q93" s="5">
        <v>22293379.5</v>
      </c>
      <c r="R93" s="5">
        <v>940720228</v>
      </c>
      <c r="S93" s="2" t="s">
        <v>22</v>
      </c>
    </row>
    <row r="94" spans="2:19">
      <c r="B94" s="86" t="s">
        <v>16</v>
      </c>
      <c r="C94" s="87"/>
      <c r="D94" s="88" t="s">
        <v>48</v>
      </c>
      <c r="E94" s="89"/>
      <c r="F94" s="87"/>
      <c r="G94" s="2" t="s">
        <v>18</v>
      </c>
      <c r="H94" s="2">
        <v>1999000374</v>
      </c>
      <c r="I94" s="2" t="s">
        <v>23</v>
      </c>
      <c r="J94" s="3" t="s">
        <v>24</v>
      </c>
      <c r="L94" s="2">
        <v>2030101000000</v>
      </c>
      <c r="M94" s="4" t="s">
        <v>21</v>
      </c>
      <c r="N94" s="5">
        <v>543267919.13</v>
      </c>
      <c r="O94" s="2" t="s">
        <v>22</v>
      </c>
      <c r="P94" s="5">
        <v>1042257.21</v>
      </c>
      <c r="Q94" s="5">
        <v>7069043.4199999999</v>
      </c>
      <c r="R94" s="5">
        <v>549294705.34000003</v>
      </c>
      <c r="S94" s="2" t="s">
        <v>22</v>
      </c>
    </row>
    <row r="95" spans="2:19">
      <c r="B95" s="86" t="s">
        <v>16</v>
      </c>
      <c r="C95" s="87"/>
      <c r="D95" s="88" t="s">
        <v>49</v>
      </c>
      <c r="E95" s="89"/>
      <c r="F95" s="87"/>
      <c r="G95" s="2" t="s">
        <v>18</v>
      </c>
      <c r="H95" s="2">
        <v>1974000419</v>
      </c>
      <c r="I95" s="2" t="s">
        <v>27</v>
      </c>
      <c r="J95" s="3" t="s">
        <v>28</v>
      </c>
      <c r="L95" s="2">
        <v>2030101000000</v>
      </c>
      <c r="M95" s="4" t="s">
        <v>21</v>
      </c>
      <c r="N95" s="5">
        <v>1467525971.6500001</v>
      </c>
      <c r="O95" s="2" t="s">
        <v>22</v>
      </c>
      <c r="P95" s="5">
        <v>22772110.890000001</v>
      </c>
      <c r="Q95" s="5">
        <v>29256.560000000001</v>
      </c>
      <c r="R95" s="5">
        <v>1444783117.3199999</v>
      </c>
      <c r="S95" s="2" t="s">
        <v>22</v>
      </c>
    </row>
    <row r="96" spans="2:19">
      <c r="B96" s="86" t="s">
        <v>16</v>
      </c>
      <c r="C96" s="87"/>
      <c r="D96" s="88" t="s">
        <v>49</v>
      </c>
      <c r="E96" s="89"/>
      <c r="F96" s="87"/>
      <c r="G96" s="2" t="s">
        <v>18</v>
      </c>
      <c r="H96" s="2">
        <v>1997003147</v>
      </c>
      <c r="I96" s="2" t="s">
        <v>23</v>
      </c>
      <c r="J96" s="3" t="s">
        <v>28</v>
      </c>
      <c r="L96" s="2">
        <v>2030101000000</v>
      </c>
      <c r="M96" s="4" t="s">
        <v>21</v>
      </c>
      <c r="N96" s="5">
        <v>2138228378.76</v>
      </c>
      <c r="O96" s="2" t="s">
        <v>22</v>
      </c>
      <c r="P96" s="5">
        <v>65225976.829999998</v>
      </c>
      <c r="Q96" s="5">
        <v>26043653.91</v>
      </c>
      <c r="R96" s="5">
        <v>2099046055.8399999</v>
      </c>
      <c r="S96" s="2" t="s">
        <v>22</v>
      </c>
    </row>
    <row r="97" spans="2:19">
      <c r="B97" s="86" t="s">
        <v>16</v>
      </c>
      <c r="C97" s="87"/>
      <c r="D97" s="88" t="s">
        <v>49</v>
      </c>
      <c r="E97" s="89"/>
      <c r="F97" s="87"/>
      <c r="G97" s="2" t="s">
        <v>18</v>
      </c>
      <c r="H97" s="2">
        <v>2010001265</v>
      </c>
      <c r="I97" s="2" t="s">
        <v>19</v>
      </c>
      <c r="J97" s="3" t="s">
        <v>24</v>
      </c>
      <c r="L97" s="2">
        <v>2030101000000</v>
      </c>
      <c r="M97" s="4" t="s">
        <v>21</v>
      </c>
      <c r="N97" s="5">
        <v>75190740.670000002</v>
      </c>
      <c r="O97" s="2" t="s">
        <v>22</v>
      </c>
      <c r="P97" s="5">
        <v>3752787.05</v>
      </c>
      <c r="Q97" s="5">
        <v>4615250.78</v>
      </c>
      <c r="R97" s="5">
        <v>76053204.400000006</v>
      </c>
      <c r="S97" s="2" t="s">
        <v>22</v>
      </c>
    </row>
    <row r="98" spans="2:19">
      <c r="B98" s="86" t="s">
        <v>16</v>
      </c>
      <c r="C98" s="87"/>
      <c r="D98" s="88" t="s">
        <v>50</v>
      </c>
      <c r="E98" s="89"/>
      <c r="F98" s="87"/>
      <c r="G98" s="2" t="s">
        <v>18</v>
      </c>
      <c r="H98" s="2">
        <v>1979000638</v>
      </c>
      <c r="I98" s="2" t="s">
        <v>27</v>
      </c>
      <c r="J98" s="3" t="s">
        <v>28</v>
      </c>
      <c r="L98" s="2">
        <v>2030101000000</v>
      </c>
      <c r="M98" s="4" t="s">
        <v>21</v>
      </c>
      <c r="N98" s="5">
        <v>3939636253.0300002</v>
      </c>
      <c r="O98" s="2" t="s">
        <v>22</v>
      </c>
      <c r="P98" s="5">
        <v>330035021.80000001</v>
      </c>
      <c r="Q98" s="5">
        <v>160208536.38999999</v>
      </c>
      <c r="R98" s="5">
        <v>3769809767.6199999</v>
      </c>
      <c r="S98" s="2" t="s">
        <v>22</v>
      </c>
    </row>
    <row r="99" spans="2:19">
      <c r="B99" s="86" t="s">
        <v>16</v>
      </c>
      <c r="C99" s="87"/>
      <c r="D99" s="88" t="s">
        <v>50</v>
      </c>
      <c r="E99" s="89"/>
      <c r="F99" s="87"/>
      <c r="G99" s="2" t="s">
        <v>18</v>
      </c>
      <c r="H99" s="2">
        <v>2009000511</v>
      </c>
      <c r="I99" s="2" t="s">
        <v>23</v>
      </c>
      <c r="J99" s="3" t="s">
        <v>28</v>
      </c>
      <c r="L99" s="2">
        <v>2030101000000</v>
      </c>
      <c r="M99" s="4" t="s">
        <v>21</v>
      </c>
      <c r="N99" s="5">
        <v>375041212.14999998</v>
      </c>
      <c r="O99" s="2" t="s">
        <v>22</v>
      </c>
      <c r="P99" s="5">
        <v>8007011.8600000003</v>
      </c>
      <c r="Q99" s="5">
        <v>0</v>
      </c>
      <c r="R99" s="5">
        <v>367034200.29000002</v>
      </c>
      <c r="S99" s="2" t="s">
        <v>22</v>
      </c>
    </row>
    <row r="100" spans="2:19">
      <c r="B100" s="86" t="s">
        <v>16</v>
      </c>
      <c r="C100" s="87"/>
      <c r="D100" s="88" t="s">
        <v>50</v>
      </c>
      <c r="E100" s="89"/>
      <c r="F100" s="87"/>
      <c r="G100" s="2" t="s">
        <v>18</v>
      </c>
      <c r="H100" s="2">
        <v>2011001692</v>
      </c>
      <c r="I100" s="2" t="s">
        <v>19</v>
      </c>
      <c r="J100" s="3" t="s">
        <v>24</v>
      </c>
      <c r="L100" s="2">
        <v>2030101000000</v>
      </c>
      <c r="M100" s="4" t="s">
        <v>21</v>
      </c>
      <c r="N100" s="5">
        <v>357273249.83999997</v>
      </c>
      <c r="O100" s="2" t="s">
        <v>22</v>
      </c>
      <c r="P100" s="5">
        <v>351882.13</v>
      </c>
      <c r="Q100" s="5">
        <v>4054682.72</v>
      </c>
      <c r="R100" s="5">
        <v>360976050.43000001</v>
      </c>
      <c r="S100" s="2" t="s">
        <v>22</v>
      </c>
    </row>
    <row r="101" spans="2:19">
      <c r="B101" s="86" t="s">
        <v>16</v>
      </c>
      <c r="C101" s="87"/>
      <c r="D101" s="88" t="s">
        <v>50</v>
      </c>
      <c r="E101" s="89"/>
      <c r="F101" s="87"/>
      <c r="G101" s="2" t="s">
        <v>18</v>
      </c>
      <c r="H101" s="2">
        <v>2020002965</v>
      </c>
      <c r="I101" s="2" t="s">
        <v>19</v>
      </c>
      <c r="J101" s="3" t="s">
        <v>24</v>
      </c>
      <c r="L101" s="2">
        <v>2030101000000</v>
      </c>
      <c r="M101" s="4" t="s">
        <v>21</v>
      </c>
      <c r="N101" s="5">
        <v>1552170.82</v>
      </c>
      <c r="O101" s="2" t="s">
        <v>22</v>
      </c>
      <c r="P101" s="5">
        <v>0</v>
      </c>
      <c r="Q101" s="5">
        <v>119052.97</v>
      </c>
      <c r="R101" s="5">
        <v>1671223.79</v>
      </c>
      <c r="S101" s="2" t="s">
        <v>22</v>
      </c>
    </row>
    <row r="102" spans="2:19">
      <c r="B102" s="86" t="s">
        <v>16</v>
      </c>
      <c r="C102" s="87"/>
      <c r="D102" s="88" t="s">
        <v>51</v>
      </c>
      <c r="E102" s="89"/>
      <c r="F102" s="87"/>
      <c r="G102" s="2" t="s">
        <v>18</v>
      </c>
      <c r="H102" s="2">
        <v>1993001719</v>
      </c>
      <c r="I102" s="2" t="s">
        <v>23</v>
      </c>
      <c r="J102" s="3" t="s">
        <v>24</v>
      </c>
      <c r="L102" s="2">
        <v>2030101000000</v>
      </c>
      <c r="M102" s="4" t="s">
        <v>21</v>
      </c>
      <c r="N102" s="5">
        <v>594566623.83000004</v>
      </c>
      <c r="O102" s="2" t="s">
        <v>22</v>
      </c>
      <c r="P102" s="5">
        <v>1454130.88</v>
      </c>
      <c r="Q102" s="5">
        <v>7621208.2999999998</v>
      </c>
      <c r="R102" s="5">
        <v>600733701.25</v>
      </c>
      <c r="S102" s="2" t="s">
        <v>22</v>
      </c>
    </row>
    <row r="103" spans="2:19">
      <c r="B103" s="86" t="s">
        <v>16</v>
      </c>
      <c r="C103" s="87"/>
      <c r="D103" s="88" t="s">
        <v>52</v>
      </c>
      <c r="E103" s="89"/>
      <c r="F103" s="87"/>
      <c r="G103" s="2" t="s">
        <v>18</v>
      </c>
      <c r="H103" s="2">
        <v>1979001911</v>
      </c>
      <c r="I103" s="2" t="s">
        <v>27</v>
      </c>
      <c r="J103" s="3" t="s">
        <v>28</v>
      </c>
      <c r="L103" s="2">
        <v>2030101000000</v>
      </c>
      <c r="M103" s="4" t="s">
        <v>21</v>
      </c>
      <c r="N103" s="5">
        <v>551702329.97000003</v>
      </c>
      <c r="O103" s="2" t="s">
        <v>22</v>
      </c>
      <c r="P103" s="5">
        <v>79319634.629999995</v>
      </c>
      <c r="Q103" s="5">
        <v>34179.269999999997</v>
      </c>
      <c r="R103" s="5">
        <v>472416874.61000001</v>
      </c>
      <c r="S103" s="2" t="s">
        <v>22</v>
      </c>
    </row>
    <row r="104" spans="2:19">
      <c r="B104" s="86" t="s">
        <v>16</v>
      </c>
      <c r="C104" s="87"/>
      <c r="D104" s="88" t="s">
        <v>53</v>
      </c>
      <c r="E104" s="89"/>
      <c r="F104" s="87"/>
      <c r="G104" s="2" t="s">
        <v>26</v>
      </c>
      <c r="H104" s="2">
        <v>2004000147</v>
      </c>
      <c r="I104" s="2" t="s">
        <v>23</v>
      </c>
      <c r="J104" s="3" t="s">
        <v>24</v>
      </c>
      <c r="L104" s="2">
        <v>2030101000000</v>
      </c>
      <c r="M104" s="4" t="s">
        <v>21</v>
      </c>
      <c r="N104" s="5">
        <v>299206232.02999997</v>
      </c>
      <c r="O104" s="2" t="s">
        <v>22</v>
      </c>
      <c r="P104" s="5">
        <v>843606.09</v>
      </c>
      <c r="Q104" s="5">
        <v>2934913.4</v>
      </c>
      <c r="R104" s="5">
        <v>301297539.33999997</v>
      </c>
      <c r="S104" s="2" t="s">
        <v>22</v>
      </c>
    </row>
    <row r="105" spans="2:19">
      <c r="B105" s="86" t="s">
        <v>16</v>
      </c>
      <c r="C105" s="87"/>
      <c r="D105" s="88" t="s">
        <v>54</v>
      </c>
      <c r="E105" s="89"/>
      <c r="F105" s="87"/>
      <c r="G105" s="2" t="s">
        <v>26</v>
      </c>
      <c r="H105" s="2">
        <v>1981001492</v>
      </c>
      <c r="I105" s="2" t="s">
        <v>27</v>
      </c>
      <c r="J105" s="3" t="s">
        <v>28</v>
      </c>
      <c r="L105" s="2">
        <v>2030101000000</v>
      </c>
      <c r="M105" s="4" t="s">
        <v>21</v>
      </c>
      <c r="N105" s="5">
        <v>763506746.20000005</v>
      </c>
      <c r="O105" s="2" t="s">
        <v>22</v>
      </c>
      <c r="P105" s="5">
        <v>24104595.719999999</v>
      </c>
      <c r="Q105" s="5">
        <v>10436576.710000001</v>
      </c>
      <c r="R105" s="5">
        <v>749838727.19000006</v>
      </c>
      <c r="S105" s="2" t="s">
        <v>22</v>
      </c>
    </row>
    <row r="106" spans="2:19">
      <c r="B106" s="86" t="s">
        <v>16</v>
      </c>
      <c r="C106" s="87"/>
      <c r="D106" s="88" t="s">
        <v>54</v>
      </c>
      <c r="E106" s="89"/>
      <c r="F106" s="87"/>
      <c r="G106" s="2" t="s">
        <v>26</v>
      </c>
      <c r="H106" s="2">
        <v>2000008429</v>
      </c>
      <c r="I106" s="2" t="s">
        <v>23</v>
      </c>
      <c r="J106" s="3" t="s">
        <v>28</v>
      </c>
      <c r="L106" s="2">
        <v>2030101000000</v>
      </c>
      <c r="M106" s="4" t="s">
        <v>21</v>
      </c>
      <c r="N106" s="5">
        <v>85923069.159999996</v>
      </c>
      <c r="O106" s="2" t="s">
        <v>22</v>
      </c>
      <c r="P106" s="5">
        <v>408581.17</v>
      </c>
      <c r="Q106" s="5">
        <v>4409326.33</v>
      </c>
      <c r="R106" s="5">
        <v>89923814.319999993</v>
      </c>
      <c r="S106" s="2" t="s">
        <v>22</v>
      </c>
    </row>
    <row r="107" spans="2:19">
      <c r="B107" s="86" t="s">
        <v>16</v>
      </c>
      <c r="C107" s="87"/>
      <c r="D107" s="88" t="s">
        <v>55</v>
      </c>
      <c r="E107" s="89"/>
      <c r="F107" s="87"/>
      <c r="G107" s="2" t="s">
        <v>26</v>
      </c>
      <c r="H107" s="2">
        <v>1967000174</v>
      </c>
      <c r="I107" s="2" t="s">
        <v>27</v>
      </c>
      <c r="J107" s="3" t="s">
        <v>28</v>
      </c>
      <c r="L107" s="2">
        <v>2030101000000</v>
      </c>
      <c r="M107" s="4" t="s">
        <v>21</v>
      </c>
      <c r="N107" s="5">
        <v>3951289744.8099999</v>
      </c>
      <c r="O107" s="2" t="s">
        <v>22</v>
      </c>
      <c r="P107" s="5">
        <v>48647080.350000001</v>
      </c>
      <c r="Q107" s="5">
        <v>131986909.34999999</v>
      </c>
      <c r="R107" s="5">
        <v>4034629573.8099999</v>
      </c>
      <c r="S107" s="2" t="s">
        <v>22</v>
      </c>
    </row>
    <row r="108" spans="2:19">
      <c r="B108" s="86" t="s">
        <v>16</v>
      </c>
      <c r="C108" s="87"/>
      <c r="D108" s="88" t="s">
        <v>55</v>
      </c>
      <c r="E108" s="89"/>
      <c r="F108" s="87"/>
      <c r="G108" s="2" t="s">
        <v>26</v>
      </c>
      <c r="H108" s="2">
        <v>2010001419</v>
      </c>
      <c r="I108" s="2" t="s">
        <v>23</v>
      </c>
      <c r="J108" s="3" t="s">
        <v>24</v>
      </c>
      <c r="L108" s="2">
        <v>2030101000000</v>
      </c>
      <c r="M108" s="4" t="s">
        <v>21</v>
      </c>
      <c r="N108" s="5">
        <v>1867182108.76</v>
      </c>
      <c r="O108" s="2" t="s">
        <v>22</v>
      </c>
      <c r="P108" s="5">
        <v>13622.87</v>
      </c>
      <c r="Q108" s="5">
        <v>21657561.25</v>
      </c>
      <c r="R108" s="5">
        <v>1888826047.1400001</v>
      </c>
      <c r="S108" s="2" t="s">
        <v>22</v>
      </c>
    </row>
    <row r="109" spans="2:19">
      <c r="B109" s="86" t="s">
        <v>16</v>
      </c>
      <c r="C109" s="87"/>
      <c r="D109" s="88" t="s">
        <v>56</v>
      </c>
      <c r="E109" s="89"/>
      <c r="F109" s="87"/>
      <c r="G109" s="2" t="s">
        <v>26</v>
      </c>
      <c r="H109" s="2">
        <v>1984000111</v>
      </c>
      <c r="I109" s="2" t="s">
        <v>27</v>
      </c>
      <c r="J109" s="3" t="s">
        <v>24</v>
      </c>
      <c r="L109" s="2">
        <v>2030101000000</v>
      </c>
      <c r="M109" s="4" t="s">
        <v>21</v>
      </c>
      <c r="N109" s="5">
        <v>180199709</v>
      </c>
      <c r="O109" s="2" t="s">
        <v>22</v>
      </c>
      <c r="P109" s="5">
        <v>9073046</v>
      </c>
      <c r="Q109" s="5">
        <v>5257022</v>
      </c>
      <c r="R109" s="5">
        <v>176383685</v>
      </c>
      <c r="S109" s="2" t="s">
        <v>22</v>
      </c>
    </row>
    <row r="110" spans="2:19">
      <c r="B110" s="86" t="s">
        <v>16</v>
      </c>
      <c r="C110" s="87"/>
      <c r="D110" s="88" t="s">
        <v>56</v>
      </c>
      <c r="E110" s="89"/>
      <c r="F110" s="87"/>
      <c r="G110" s="2" t="s">
        <v>26</v>
      </c>
      <c r="H110" s="2">
        <v>1984000292</v>
      </c>
      <c r="I110" s="2" t="s">
        <v>27</v>
      </c>
      <c r="J110" s="3" t="s">
        <v>24</v>
      </c>
      <c r="L110" s="2">
        <v>2030101000000</v>
      </c>
      <c r="M110" s="4" t="s">
        <v>21</v>
      </c>
      <c r="N110" s="5">
        <v>218954344</v>
      </c>
      <c r="O110" s="2" t="s">
        <v>22</v>
      </c>
      <c r="P110" s="5">
        <v>3341902</v>
      </c>
      <c r="Q110" s="5">
        <v>3573959</v>
      </c>
      <c r="R110" s="5">
        <v>219186401</v>
      </c>
      <c r="S110" s="2" t="s">
        <v>22</v>
      </c>
    </row>
    <row r="111" spans="2:19">
      <c r="B111" s="86" t="s">
        <v>16</v>
      </c>
      <c r="C111" s="87"/>
      <c r="D111" s="88" t="s">
        <v>57</v>
      </c>
      <c r="E111" s="89"/>
      <c r="F111" s="87"/>
      <c r="G111" s="2" t="s">
        <v>26</v>
      </c>
      <c r="H111" s="2">
        <v>1994004118</v>
      </c>
      <c r="I111" s="2" t="s">
        <v>27</v>
      </c>
      <c r="J111" s="3" t="s">
        <v>28</v>
      </c>
      <c r="L111" s="2">
        <v>2030101000000</v>
      </c>
      <c r="M111" s="4" t="s">
        <v>21</v>
      </c>
      <c r="N111" s="5">
        <v>431036400.36000001</v>
      </c>
      <c r="O111" s="2" t="s">
        <v>22</v>
      </c>
      <c r="P111" s="5">
        <v>46402018.369999997</v>
      </c>
      <c r="Q111" s="5">
        <v>4441353.49</v>
      </c>
      <c r="R111" s="5">
        <v>389075735.48000002</v>
      </c>
      <c r="S111" s="2" t="s">
        <v>22</v>
      </c>
    </row>
    <row r="112" spans="2:19">
      <c r="B112" s="86" t="s">
        <v>16</v>
      </c>
      <c r="C112" s="87"/>
      <c r="D112" s="88" t="s">
        <v>57</v>
      </c>
      <c r="E112" s="89"/>
      <c r="F112" s="87"/>
      <c r="G112" s="2" t="s">
        <v>26</v>
      </c>
      <c r="H112" s="2">
        <v>2005005111</v>
      </c>
      <c r="I112" s="2" t="s">
        <v>23</v>
      </c>
      <c r="J112" s="3" t="s">
        <v>24</v>
      </c>
      <c r="L112" s="2">
        <v>2030101000000</v>
      </c>
      <c r="M112" s="4" t="s">
        <v>21</v>
      </c>
      <c r="N112" s="5">
        <v>74980568.359999999</v>
      </c>
      <c r="O112" s="2" t="s">
        <v>22</v>
      </c>
      <c r="P112" s="5">
        <v>174021.62</v>
      </c>
      <c r="Q112" s="5">
        <v>1168059.8799999999</v>
      </c>
      <c r="R112" s="5">
        <v>75974606.620000005</v>
      </c>
      <c r="S112" s="2" t="s">
        <v>22</v>
      </c>
    </row>
    <row r="113" spans="2:19">
      <c r="B113" s="86" t="s">
        <v>16</v>
      </c>
      <c r="C113" s="87"/>
      <c r="D113" s="88" t="s">
        <v>58</v>
      </c>
      <c r="E113" s="89"/>
      <c r="F113" s="87"/>
      <c r="G113" s="2" t="s">
        <v>18</v>
      </c>
      <c r="H113" s="2">
        <v>1984000438</v>
      </c>
      <c r="I113" s="2" t="s">
        <v>27</v>
      </c>
      <c r="J113" s="3" t="s">
        <v>28</v>
      </c>
      <c r="L113" s="2">
        <v>2030101000000</v>
      </c>
      <c r="M113" s="4" t="s">
        <v>21</v>
      </c>
      <c r="N113" s="5">
        <v>16516872</v>
      </c>
      <c r="O113" s="2" t="s">
        <v>22</v>
      </c>
      <c r="P113" s="5">
        <v>0</v>
      </c>
      <c r="Q113" s="5">
        <v>160214</v>
      </c>
      <c r="R113" s="5">
        <v>16677086</v>
      </c>
      <c r="S113" s="2" t="s">
        <v>22</v>
      </c>
    </row>
    <row r="114" spans="2:19">
      <c r="B114" s="86" t="s">
        <v>16</v>
      </c>
      <c r="C114" s="87"/>
      <c r="D114" s="88" t="s">
        <v>58</v>
      </c>
      <c r="E114" s="89"/>
      <c r="F114" s="87"/>
      <c r="G114" s="2" t="s">
        <v>18</v>
      </c>
      <c r="H114" s="2">
        <v>1999004183</v>
      </c>
      <c r="I114" s="2" t="s">
        <v>23</v>
      </c>
      <c r="J114" s="3" t="s">
        <v>24</v>
      </c>
      <c r="L114" s="2">
        <v>2030101000000</v>
      </c>
      <c r="M114" s="4" t="s">
        <v>21</v>
      </c>
      <c r="N114" s="5">
        <v>264749575.00999999</v>
      </c>
      <c r="O114" s="2" t="s">
        <v>22</v>
      </c>
      <c r="P114" s="5">
        <v>628967.47</v>
      </c>
      <c r="Q114" s="5">
        <v>5426693</v>
      </c>
      <c r="R114" s="5">
        <v>269547300.54000002</v>
      </c>
      <c r="S114" s="2" t="s">
        <v>22</v>
      </c>
    </row>
    <row r="115" spans="2:19">
      <c r="B115" s="86" t="s">
        <v>16</v>
      </c>
      <c r="C115" s="87"/>
      <c r="D115" s="88" t="s">
        <v>59</v>
      </c>
      <c r="E115" s="89"/>
      <c r="F115" s="87"/>
      <c r="G115" s="2" t="s">
        <v>18</v>
      </c>
      <c r="H115" s="2">
        <v>1996004247</v>
      </c>
      <c r="I115" s="2" t="s">
        <v>27</v>
      </c>
      <c r="J115" s="3" t="s">
        <v>24</v>
      </c>
      <c r="L115" s="2">
        <v>2030101000000</v>
      </c>
      <c r="M115" s="4" t="s">
        <v>21</v>
      </c>
      <c r="N115" s="5">
        <v>238059178.09</v>
      </c>
      <c r="O115" s="2" t="s">
        <v>22</v>
      </c>
      <c r="P115" s="5">
        <v>1958964.83</v>
      </c>
      <c r="Q115" s="5">
        <v>12741416.51</v>
      </c>
      <c r="R115" s="5">
        <v>248841629.77000001</v>
      </c>
      <c r="S115" s="2" t="s">
        <v>22</v>
      </c>
    </row>
    <row r="116" spans="2:19">
      <c r="B116" s="86" t="s">
        <v>16</v>
      </c>
      <c r="C116" s="87"/>
      <c r="D116" s="88" t="s">
        <v>60</v>
      </c>
      <c r="E116" s="89"/>
      <c r="F116" s="87"/>
      <c r="G116" s="2" t="s">
        <v>18</v>
      </c>
      <c r="H116" s="2">
        <v>1988000874</v>
      </c>
      <c r="I116" s="2" t="s">
        <v>23</v>
      </c>
      <c r="J116" s="3" t="s">
        <v>28</v>
      </c>
      <c r="L116" s="2">
        <v>2030101000000</v>
      </c>
      <c r="M116" s="4" t="s">
        <v>21</v>
      </c>
      <c r="N116" s="5">
        <v>1071265277.13</v>
      </c>
      <c r="O116" s="2" t="s">
        <v>22</v>
      </c>
      <c r="P116" s="5">
        <v>33450014.280000001</v>
      </c>
      <c r="Q116" s="5">
        <v>37003144.719999999</v>
      </c>
      <c r="R116" s="5">
        <v>1074818407.5699999</v>
      </c>
      <c r="S116" s="2" t="s">
        <v>22</v>
      </c>
    </row>
    <row r="117" spans="2:19">
      <c r="B117" s="86" t="s">
        <v>16</v>
      </c>
      <c r="C117" s="87"/>
      <c r="D117" s="88" t="s">
        <v>60</v>
      </c>
      <c r="E117" s="89"/>
      <c r="F117" s="87"/>
      <c r="G117" s="2" t="s">
        <v>18</v>
      </c>
      <c r="H117" s="2">
        <v>2010005538</v>
      </c>
      <c r="I117" s="2" t="s">
        <v>19</v>
      </c>
      <c r="J117" s="3" t="s">
        <v>24</v>
      </c>
      <c r="L117" s="2">
        <v>2030101000000</v>
      </c>
      <c r="M117" s="4" t="s">
        <v>21</v>
      </c>
      <c r="N117" s="5">
        <v>505359284.57999998</v>
      </c>
      <c r="O117" s="2" t="s">
        <v>22</v>
      </c>
      <c r="P117" s="5">
        <v>3847749.41</v>
      </c>
      <c r="Q117" s="5">
        <v>7793249.3300000001</v>
      </c>
      <c r="R117" s="5">
        <v>509304784.5</v>
      </c>
      <c r="S117" s="2" t="s">
        <v>22</v>
      </c>
    </row>
    <row r="118" spans="2:19">
      <c r="B118" s="86" t="s">
        <v>16</v>
      </c>
      <c r="C118" s="87"/>
      <c r="D118" s="88" t="s">
        <v>61</v>
      </c>
      <c r="E118" s="89"/>
      <c r="F118" s="87"/>
      <c r="G118" s="2" t="s">
        <v>18</v>
      </c>
      <c r="H118" s="2">
        <v>2002004129</v>
      </c>
      <c r="I118" s="2" t="s">
        <v>23</v>
      </c>
      <c r="J118" s="3" t="s">
        <v>24</v>
      </c>
      <c r="L118" s="2">
        <v>2030101000000</v>
      </c>
      <c r="M118" s="4" t="s">
        <v>21</v>
      </c>
      <c r="N118" s="5">
        <v>554616454.72000003</v>
      </c>
      <c r="O118" s="2" t="s">
        <v>22</v>
      </c>
      <c r="P118" s="5">
        <v>2955635.97</v>
      </c>
      <c r="Q118" s="5">
        <v>5973554.3600000003</v>
      </c>
      <c r="R118" s="5">
        <v>557634373.11000001</v>
      </c>
      <c r="S118" s="2" t="s">
        <v>22</v>
      </c>
    </row>
    <row r="119" spans="2:19">
      <c r="B119" s="86" t="s">
        <v>16</v>
      </c>
      <c r="C119" s="87"/>
      <c r="D119" s="88" t="s">
        <v>62</v>
      </c>
      <c r="E119" s="89"/>
      <c r="F119" s="87"/>
      <c r="G119" s="2" t="s">
        <v>26</v>
      </c>
      <c r="H119" s="2">
        <v>2008002365</v>
      </c>
      <c r="I119" s="2" t="s">
        <v>23</v>
      </c>
      <c r="J119" s="3" t="s">
        <v>24</v>
      </c>
      <c r="L119" s="2">
        <v>2030101000000</v>
      </c>
      <c r="M119" s="4" t="s">
        <v>21</v>
      </c>
      <c r="N119" s="5">
        <v>403622881.57999998</v>
      </c>
      <c r="O119" s="2" t="s">
        <v>22</v>
      </c>
      <c r="P119" s="5">
        <v>507069.55</v>
      </c>
      <c r="Q119" s="5">
        <v>1689280.24</v>
      </c>
      <c r="R119" s="5">
        <v>404805092.26999998</v>
      </c>
      <c r="S119" s="2" t="s">
        <v>22</v>
      </c>
    </row>
    <row r="120" spans="2:19">
      <c r="B120" s="86" t="s">
        <v>16</v>
      </c>
      <c r="C120" s="87"/>
      <c r="D120" s="88" t="s">
        <v>63</v>
      </c>
      <c r="E120" s="89"/>
      <c r="F120" s="87"/>
      <c r="G120" s="2" t="s">
        <v>18</v>
      </c>
      <c r="H120" s="2">
        <v>1998003019</v>
      </c>
      <c r="I120" s="2" t="s">
        <v>23</v>
      </c>
      <c r="J120" s="3" t="s">
        <v>24</v>
      </c>
      <c r="L120" s="2">
        <v>2030101000000</v>
      </c>
      <c r="M120" s="4" t="s">
        <v>21</v>
      </c>
      <c r="N120" s="5">
        <v>481321855.88999999</v>
      </c>
      <c r="O120" s="2" t="s">
        <v>22</v>
      </c>
      <c r="P120" s="5">
        <v>229736.71</v>
      </c>
      <c r="Q120" s="5">
        <v>7810379.6299999999</v>
      </c>
      <c r="R120" s="5">
        <v>488902498.81</v>
      </c>
      <c r="S120" s="2" t="s">
        <v>22</v>
      </c>
    </row>
    <row r="121" spans="2:19">
      <c r="B121" s="86" t="s">
        <v>16</v>
      </c>
      <c r="C121" s="87"/>
      <c r="D121" s="88" t="s">
        <v>63</v>
      </c>
      <c r="E121" s="89"/>
      <c r="F121" s="87"/>
      <c r="G121" s="2" t="s">
        <v>18</v>
      </c>
      <c r="H121" s="2">
        <v>2019001111</v>
      </c>
      <c r="I121" s="2" t="s">
        <v>19</v>
      </c>
      <c r="J121" s="3" t="s">
        <v>24</v>
      </c>
      <c r="L121" s="2">
        <v>2030101000000</v>
      </c>
      <c r="M121" s="4" t="s">
        <v>21</v>
      </c>
      <c r="N121" s="5">
        <v>4806369.5</v>
      </c>
      <c r="O121" s="2" t="s">
        <v>22</v>
      </c>
      <c r="P121" s="5">
        <v>0</v>
      </c>
      <c r="Q121" s="5">
        <v>708944.96</v>
      </c>
      <c r="R121" s="5">
        <v>5515314.46</v>
      </c>
      <c r="S121" s="2" t="s">
        <v>22</v>
      </c>
    </row>
    <row r="122" spans="2:19">
      <c r="B122" s="86" t="s">
        <v>16</v>
      </c>
      <c r="C122" s="87"/>
      <c r="D122" s="88" t="s">
        <v>64</v>
      </c>
      <c r="E122" s="89"/>
      <c r="F122" s="87"/>
      <c r="G122" s="2" t="s">
        <v>18</v>
      </c>
      <c r="H122" s="2">
        <v>1980001138</v>
      </c>
      <c r="I122" s="2" t="s">
        <v>27</v>
      </c>
      <c r="J122" s="3" t="s">
        <v>45</v>
      </c>
      <c r="L122" s="2">
        <v>2030101000000</v>
      </c>
      <c r="M122" s="4" t="s">
        <v>21</v>
      </c>
      <c r="N122" s="5">
        <v>46559607.600000001</v>
      </c>
      <c r="O122" s="2" t="s">
        <v>22</v>
      </c>
      <c r="P122" s="5">
        <v>41740.589999999997</v>
      </c>
      <c r="Q122" s="5">
        <v>1618867.05</v>
      </c>
      <c r="R122" s="5">
        <v>48136734.060000002</v>
      </c>
      <c r="S122" s="2" t="s">
        <v>22</v>
      </c>
    </row>
    <row r="123" spans="2:19">
      <c r="B123" s="86" t="s">
        <v>16</v>
      </c>
      <c r="C123" s="87"/>
      <c r="D123" s="88" t="s">
        <v>65</v>
      </c>
      <c r="E123" s="89"/>
      <c r="F123" s="87"/>
      <c r="G123" s="2" t="s">
        <v>18</v>
      </c>
      <c r="H123" s="2">
        <v>1979005265</v>
      </c>
      <c r="I123" s="2" t="s">
        <v>27</v>
      </c>
      <c r="J123" s="3" t="s">
        <v>28</v>
      </c>
      <c r="L123" s="2">
        <v>2030101000000</v>
      </c>
      <c r="M123" s="4" t="s">
        <v>21</v>
      </c>
      <c r="N123" s="5">
        <v>1932528535.01</v>
      </c>
      <c r="O123" s="2" t="s">
        <v>22</v>
      </c>
      <c r="P123" s="5">
        <v>7425030.3799999999</v>
      </c>
      <c r="Q123" s="5">
        <v>19979197.280000001</v>
      </c>
      <c r="R123" s="5">
        <v>1945082701.9100001</v>
      </c>
      <c r="S123" s="2" t="s">
        <v>22</v>
      </c>
    </row>
    <row r="124" spans="2:19">
      <c r="B124" s="86" t="s">
        <v>16</v>
      </c>
      <c r="C124" s="87"/>
      <c r="D124" s="88" t="s">
        <v>65</v>
      </c>
      <c r="E124" s="89"/>
      <c r="F124" s="87"/>
      <c r="G124" s="2" t="s">
        <v>18</v>
      </c>
      <c r="H124" s="2">
        <v>1995003956</v>
      </c>
      <c r="I124" s="2" t="s">
        <v>23</v>
      </c>
      <c r="J124" s="3" t="s">
        <v>28</v>
      </c>
      <c r="L124" s="2">
        <v>2030101000000</v>
      </c>
      <c r="M124" s="4" t="s">
        <v>21</v>
      </c>
      <c r="N124" s="5">
        <v>2991534850</v>
      </c>
      <c r="O124" s="2" t="s">
        <v>22</v>
      </c>
      <c r="P124" s="5">
        <v>21765122.899999999</v>
      </c>
      <c r="Q124" s="5">
        <v>65792445.68</v>
      </c>
      <c r="R124" s="5">
        <v>3035562172.7800002</v>
      </c>
      <c r="S124" s="2" t="s">
        <v>22</v>
      </c>
    </row>
    <row r="125" spans="2:19">
      <c r="B125" s="86" t="s">
        <v>16</v>
      </c>
      <c r="C125" s="87"/>
      <c r="D125" s="88" t="s">
        <v>65</v>
      </c>
      <c r="E125" s="89"/>
      <c r="F125" s="87"/>
      <c r="G125" s="2" t="s">
        <v>18</v>
      </c>
      <c r="H125" s="2">
        <v>1998001474</v>
      </c>
      <c r="I125" s="2" t="s">
        <v>27</v>
      </c>
      <c r="J125" s="3" t="s">
        <v>28</v>
      </c>
      <c r="L125" s="2">
        <v>2030101000000</v>
      </c>
      <c r="M125" s="4" t="s">
        <v>21</v>
      </c>
      <c r="N125" s="5">
        <v>362223824.64999998</v>
      </c>
      <c r="O125" s="2" t="s">
        <v>22</v>
      </c>
      <c r="P125" s="5">
        <v>623546.93999999994</v>
      </c>
      <c r="Q125" s="5">
        <v>4120140.63</v>
      </c>
      <c r="R125" s="5">
        <v>365720418.33999997</v>
      </c>
      <c r="S125" s="2" t="s">
        <v>22</v>
      </c>
    </row>
    <row r="126" spans="2:19">
      <c r="B126" s="86" t="s">
        <v>16</v>
      </c>
      <c r="C126" s="87"/>
      <c r="D126" s="88" t="s">
        <v>65</v>
      </c>
      <c r="E126" s="89"/>
      <c r="F126" s="87"/>
      <c r="G126" s="2" t="s">
        <v>18</v>
      </c>
      <c r="H126" s="2">
        <v>2013001411</v>
      </c>
      <c r="I126" s="2" t="s">
        <v>19</v>
      </c>
      <c r="J126" s="3" t="s">
        <v>24</v>
      </c>
      <c r="L126" s="2">
        <v>2030101000000</v>
      </c>
      <c r="M126" s="4" t="s">
        <v>21</v>
      </c>
      <c r="N126" s="5">
        <v>186084559.06999999</v>
      </c>
      <c r="O126" s="2" t="s">
        <v>22</v>
      </c>
      <c r="P126" s="5">
        <v>2177360.4500000002</v>
      </c>
      <c r="Q126" s="5">
        <v>8114515.1299999999</v>
      </c>
      <c r="R126" s="5">
        <v>192021713.75</v>
      </c>
      <c r="S126" s="2" t="s">
        <v>22</v>
      </c>
    </row>
    <row r="127" spans="2:19">
      <c r="B127" s="86" t="s">
        <v>16</v>
      </c>
      <c r="C127" s="87"/>
      <c r="D127" s="88" t="s">
        <v>66</v>
      </c>
      <c r="E127" s="89"/>
      <c r="F127" s="87"/>
      <c r="G127" s="2" t="s">
        <v>26</v>
      </c>
      <c r="H127" s="2">
        <v>1996005138</v>
      </c>
      <c r="I127" s="2" t="s">
        <v>23</v>
      </c>
      <c r="J127" s="3" t="s">
        <v>24</v>
      </c>
      <c r="L127" s="2">
        <v>2030101000000</v>
      </c>
      <c r="M127" s="4" t="s">
        <v>21</v>
      </c>
      <c r="N127" s="5">
        <v>3716835731.6700001</v>
      </c>
      <c r="O127" s="2" t="s">
        <v>22</v>
      </c>
      <c r="P127" s="5">
        <v>1106326.8</v>
      </c>
      <c r="Q127" s="5">
        <v>28101246.199999999</v>
      </c>
      <c r="R127" s="5">
        <v>3743830651.0700002</v>
      </c>
      <c r="S127" s="2" t="s">
        <v>22</v>
      </c>
    </row>
    <row r="128" spans="2:19">
      <c r="B128" s="86" t="s">
        <v>16</v>
      </c>
      <c r="C128" s="87"/>
      <c r="D128" s="88" t="s">
        <v>66</v>
      </c>
      <c r="E128" s="89"/>
      <c r="F128" s="87"/>
      <c r="G128" s="2" t="s">
        <v>26</v>
      </c>
      <c r="H128" s="2">
        <v>1996005219</v>
      </c>
      <c r="I128" s="2" t="s">
        <v>27</v>
      </c>
      <c r="J128" s="3" t="s">
        <v>28</v>
      </c>
      <c r="L128" s="2">
        <v>2030101000000</v>
      </c>
      <c r="M128" s="4" t="s">
        <v>21</v>
      </c>
      <c r="N128" s="5">
        <v>718216877.07000005</v>
      </c>
      <c r="O128" s="2" t="s">
        <v>22</v>
      </c>
      <c r="P128" s="5">
        <v>0</v>
      </c>
      <c r="Q128" s="5">
        <v>1877266.93</v>
      </c>
      <c r="R128" s="5">
        <v>720094144</v>
      </c>
      <c r="S128" s="2" t="s">
        <v>22</v>
      </c>
    </row>
    <row r="129" spans="2:19">
      <c r="B129" s="86" t="s">
        <v>16</v>
      </c>
      <c r="C129" s="87"/>
      <c r="D129" s="88" t="s">
        <v>66</v>
      </c>
      <c r="E129" s="89"/>
      <c r="F129" s="87"/>
      <c r="G129" s="2" t="s">
        <v>26</v>
      </c>
      <c r="H129" s="2">
        <v>2021000192</v>
      </c>
      <c r="I129" s="2" t="s">
        <v>19</v>
      </c>
      <c r="J129" s="3" t="s">
        <v>24</v>
      </c>
      <c r="L129" s="2">
        <v>2030101000000</v>
      </c>
      <c r="M129" s="4" t="s">
        <v>21</v>
      </c>
      <c r="N129" s="5">
        <v>61953.63</v>
      </c>
      <c r="O129" s="2" t="s">
        <v>22</v>
      </c>
      <c r="P129" s="5">
        <v>0</v>
      </c>
      <c r="Q129" s="5">
        <v>10349.82</v>
      </c>
      <c r="R129" s="5">
        <v>72303.45</v>
      </c>
      <c r="S129" s="2" t="s">
        <v>22</v>
      </c>
    </row>
    <row r="130" spans="2:19">
      <c r="B130" s="86" t="s">
        <v>16</v>
      </c>
      <c r="C130" s="87"/>
      <c r="D130" s="88" t="s">
        <v>67</v>
      </c>
      <c r="E130" s="89"/>
      <c r="F130" s="87"/>
      <c r="G130" s="2" t="s">
        <v>26</v>
      </c>
      <c r="H130" s="2">
        <v>1980000492</v>
      </c>
      <c r="I130" s="2" t="s">
        <v>27</v>
      </c>
      <c r="J130" s="3" t="s">
        <v>28</v>
      </c>
      <c r="L130" s="2">
        <v>2030101000000</v>
      </c>
      <c r="M130" s="4" t="s">
        <v>21</v>
      </c>
      <c r="N130" s="5">
        <v>3292493868.8699999</v>
      </c>
      <c r="O130" s="2" t="s">
        <v>22</v>
      </c>
      <c r="P130" s="5">
        <v>93818491.129999995</v>
      </c>
      <c r="Q130" s="5">
        <v>35834098.939999998</v>
      </c>
      <c r="R130" s="5">
        <v>3234509476.6799998</v>
      </c>
      <c r="S130" s="2" t="s">
        <v>22</v>
      </c>
    </row>
    <row r="131" spans="2:19">
      <c r="B131" s="86" t="s">
        <v>16</v>
      </c>
      <c r="C131" s="87"/>
      <c r="D131" s="88" t="s">
        <v>67</v>
      </c>
      <c r="E131" s="89"/>
      <c r="F131" s="87"/>
      <c r="G131" s="2" t="s">
        <v>26</v>
      </c>
      <c r="H131" s="2">
        <v>2002004838</v>
      </c>
      <c r="I131" s="2" t="s">
        <v>19</v>
      </c>
      <c r="J131" s="3" t="s">
        <v>24</v>
      </c>
      <c r="L131" s="2">
        <v>2030101000000</v>
      </c>
      <c r="M131" s="4" t="s">
        <v>21</v>
      </c>
      <c r="N131" s="5">
        <v>231974807.31</v>
      </c>
      <c r="O131" s="2" t="s">
        <v>22</v>
      </c>
      <c r="P131" s="5">
        <v>1807222.2</v>
      </c>
      <c r="Q131" s="5">
        <v>1424189.94</v>
      </c>
      <c r="R131" s="5">
        <v>231591775.05000001</v>
      </c>
      <c r="S131" s="2" t="s">
        <v>22</v>
      </c>
    </row>
    <row r="132" spans="2:19">
      <c r="B132" s="86" t="s">
        <v>16</v>
      </c>
      <c r="C132" s="87"/>
      <c r="D132" s="88" t="s">
        <v>67</v>
      </c>
      <c r="E132" s="89"/>
      <c r="F132" s="87"/>
      <c r="G132" s="2" t="s">
        <v>26</v>
      </c>
      <c r="H132" s="2">
        <v>2011000874</v>
      </c>
      <c r="I132" s="2" t="s">
        <v>27</v>
      </c>
      <c r="J132" s="3" t="s">
        <v>28</v>
      </c>
      <c r="L132" s="2">
        <v>2030101000000</v>
      </c>
      <c r="M132" s="4" t="s">
        <v>21</v>
      </c>
      <c r="N132" s="5">
        <v>322671960.92000002</v>
      </c>
      <c r="O132" s="2" t="s">
        <v>22</v>
      </c>
      <c r="P132" s="5">
        <v>11896628.91</v>
      </c>
      <c r="Q132" s="5">
        <v>15463695.449999999</v>
      </c>
      <c r="R132" s="5">
        <v>326239027.45999998</v>
      </c>
      <c r="S132" s="2" t="s">
        <v>22</v>
      </c>
    </row>
    <row r="133" spans="2:19">
      <c r="B133" s="86" t="s">
        <v>16</v>
      </c>
      <c r="C133" s="87"/>
      <c r="D133" s="88" t="s">
        <v>67</v>
      </c>
      <c r="E133" s="89"/>
      <c r="F133" s="87"/>
      <c r="G133" s="2" t="s">
        <v>26</v>
      </c>
      <c r="H133" s="2">
        <v>2019003929</v>
      </c>
      <c r="I133" s="2" t="s">
        <v>19</v>
      </c>
      <c r="J133" s="3" t="s">
        <v>24</v>
      </c>
      <c r="L133" s="2">
        <v>2030101000000</v>
      </c>
      <c r="M133" s="4" t="s">
        <v>21</v>
      </c>
      <c r="N133" s="5">
        <v>16472763.65</v>
      </c>
      <c r="O133" s="2" t="s">
        <v>22</v>
      </c>
      <c r="P133" s="5">
        <v>137093.28</v>
      </c>
      <c r="Q133" s="5">
        <v>511011.26</v>
      </c>
      <c r="R133" s="5">
        <v>16846681.629999999</v>
      </c>
      <c r="S133" s="2" t="s">
        <v>22</v>
      </c>
    </row>
    <row r="134" spans="2:19">
      <c r="B134" s="86" t="s">
        <v>16</v>
      </c>
      <c r="C134" s="87"/>
      <c r="D134" s="88" t="s">
        <v>68</v>
      </c>
      <c r="E134" s="89"/>
      <c r="F134" s="87"/>
      <c r="G134" s="2" t="s">
        <v>26</v>
      </c>
      <c r="H134" s="2">
        <v>2021000583</v>
      </c>
      <c r="I134" s="2" t="s">
        <v>19</v>
      </c>
      <c r="J134" s="3" t="s">
        <v>24</v>
      </c>
      <c r="L134" s="2">
        <v>2030101000000</v>
      </c>
      <c r="M134" s="4" t="s">
        <v>21</v>
      </c>
      <c r="N134" s="5">
        <v>4711083.46</v>
      </c>
      <c r="O134" s="2" t="s">
        <v>22</v>
      </c>
      <c r="P134" s="5">
        <v>55002.71</v>
      </c>
      <c r="Q134" s="5">
        <v>1132091.1100000001</v>
      </c>
      <c r="R134" s="5">
        <v>5788171.8600000003</v>
      </c>
      <c r="S134" s="2" t="s">
        <v>22</v>
      </c>
    </row>
    <row r="135" spans="2:19">
      <c r="B135" s="86" t="s">
        <v>16</v>
      </c>
      <c r="C135" s="87"/>
      <c r="D135" s="88" t="s">
        <v>68</v>
      </c>
      <c r="E135" s="89"/>
      <c r="F135" s="87"/>
      <c r="G135" s="2" t="s">
        <v>26</v>
      </c>
      <c r="H135" s="2">
        <v>2021002829</v>
      </c>
      <c r="I135" s="2" t="s">
        <v>19</v>
      </c>
      <c r="J135" s="3" t="s">
        <v>24</v>
      </c>
      <c r="L135" s="2">
        <v>2030101000000</v>
      </c>
      <c r="M135" s="4" t="s">
        <v>21</v>
      </c>
      <c r="N135" s="5">
        <v>80565.960000000006</v>
      </c>
      <c r="O135" s="2" t="s">
        <v>22</v>
      </c>
      <c r="P135" s="5">
        <v>0</v>
      </c>
      <c r="Q135" s="5">
        <v>38991.47</v>
      </c>
      <c r="R135" s="5">
        <v>119557.43</v>
      </c>
      <c r="S135" s="2" t="s">
        <v>22</v>
      </c>
    </row>
    <row r="136" spans="2:19">
      <c r="B136" s="86" t="s">
        <v>16</v>
      </c>
      <c r="C136" s="87"/>
      <c r="D136" s="88" t="s">
        <v>69</v>
      </c>
      <c r="E136" s="89"/>
      <c r="F136" s="87"/>
      <c r="G136" s="2" t="s">
        <v>26</v>
      </c>
      <c r="H136" s="2">
        <v>1979000492</v>
      </c>
      <c r="I136" s="2" t="s">
        <v>27</v>
      </c>
      <c r="J136" s="3" t="s">
        <v>28</v>
      </c>
      <c r="L136" s="2">
        <v>2030101000000</v>
      </c>
      <c r="M136" s="4" t="s">
        <v>21</v>
      </c>
      <c r="N136" s="5">
        <v>5425736508</v>
      </c>
      <c r="O136" s="2" t="s">
        <v>22</v>
      </c>
      <c r="P136" s="5">
        <v>27298228</v>
      </c>
      <c r="Q136" s="5">
        <v>243205321</v>
      </c>
      <c r="R136" s="5">
        <v>5641643601</v>
      </c>
      <c r="S136" s="2" t="s">
        <v>22</v>
      </c>
    </row>
    <row r="137" spans="2:19">
      <c r="B137" s="86" t="s">
        <v>16</v>
      </c>
      <c r="C137" s="87"/>
      <c r="D137" s="88" t="s">
        <v>69</v>
      </c>
      <c r="E137" s="89"/>
      <c r="F137" s="87"/>
      <c r="G137" s="2" t="s">
        <v>26</v>
      </c>
      <c r="H137" s="2">
        <v>1979000565</v>
      </c>
      <c r="I137" s="2" t="s">
        <v>27</v>
      </c>
      <c r="J137" s="3" t="s">
        <v>45</v>
      </c>
      <c r="L137" s="2">
        <v>2030101000000</v>
      </c>
      <c r="M137" s="4" t="s">
        <v>21</v>
      </c>
      <c r="N137" s="5">
        <v>29555993</v>
      </c>
      <c r="O137" s="2" t="s">
        <v>22</v>
      </c>
      <c r="P137" s="5">
        <v>2497511</v>
      </c>
      <c r="Q137" s="5">
        <v>0</v>
      </c>
      <c r="R137" s="5">
        <v>27058482</v>
      </c>
      <c r="S137" s="2" t="s">
        <v>22</v>
      </c>
    </row>
    <row r="138" spans="2:19">
      <c r="B138" s="86" t="s">
        <v>16</v>
      </c>
      <c r="C138" s="87"/>
      <c r="D138" s="88" t="s">
        <v>69</v>
      </c>
      <c r="E138" s="89"/>
      <c r="F138" s="87"/>
      <c r="G138" s="2" t="s">
        <v>26</v>
      </c>
      <c r="H138" s="2">
        <v>1981000119</v>
      </c>
      <c r="I138" s="2" t="s">
        <v>27</v>
      </c>
      <c r="J138" s="3" t="s">
        <v>28</v>
      </c>
      <c r="L138" s="2">
        <v>2030101000000</v>
      </c>
      <c r="M138" s="4" t="s">
        <v>21</v>
      </c>
      <c r="N138" s="5">
        <v>219864291.03</v>
      </c>
      <c r="O138" s="2" t="s">
        <v>22</v>
      </c>
      <c r="P138" s="5">
        <v>4882797</v>
      </c>
      <c r="Q138" s="5">
        <v>1543063.21</v>
      </c>
      <c r="R138" s="5">
        <v>216524557.24000001</v>
      </c>
      <c r="S138" s="2" t="s">
        <v>22</v>
      </c>
    </row>
    <row r="139" spans="2:19">
      <c r="B139" s="86" t="s">
        <v>16</v>
      </c>
      <c r="C139" s="87"/>
      <c r="D139" s="88" t="s">
        <v>69</v>
      </c>
      <c r="E139" s="89"/>
      <c r="F139" s="87"/>
      <c r="G139" s="2" t="s">
        <v>26</v>
      </c>
      <c r="H139" s="2">
        <v>1982000147</v>
      </c>
      <c r="I139" s="2" t="s">
        <v>27</v>
      </c>
      <c r="J139" s="3" t="s">
        <v>28</v>
      </c>
      <c r="L139" s="2">
        <v>2030101000000</v>
      </c>
      <c r="M139" s="4" t="s">
        <v>21</v>
      </c>
      <c r="N139" s="5">
        <v>193756125</v>
      </c>
      <c r="O139" s="2" t="s">
        <v>22</v>
      </c>
      <c r="P139" s="5">
        <v>15875144.560000001</v>
      </c>
      <c r="Q139" s="5">
        <v>3747511</v>
      </c>
      <c r="R139" s="5">
        <v>181628491.44</v>
      </c>
      <c r="S139" s="2" t="s">
        <v>22</v>
      </c>
    </row>
    <row r="140" spans="2:19">
      <c r="B140" s="86" t="s">
        <v>16</v>
      </c>
      <c r="C140" s="87"/>
      <c r="D140" s="88" t="s">
        <v>69</v>
      </c>
      <c r="E140" s="89"/>
      <c r="F140" s="87"/>
      <c r="G140" s="2" t="s">
        <v>26</v>
      </c>
      <c r="H140" s="2">
        <v>1982000856</v>
      </c>
      <c r="I140" s="2" t="s">
        <v>27</v>
      </c>
      <c r="J140" s="3" t="s">
        <v>28</v>
      </c>
      <c r="L140" s="2">
        <v>2030101000000</v>
      </c>
      <c r="M140" s="4" t="s">
        <v>21</v>
      </c>
      <c r="N140" s="5">
        <v>22765245</v>
      </c>
      <c r="O140" s="2" t="s">
        <v>22</v>
      </c>
      <c r="P140" s="5">
        <v>0</v>
      </c>
      <c r="Q140" s="5">
        <v>306027</v>
      </c>
      <c r="R140" s="5">
        <v>23071272</v>
      </c>
      <c r="S140" s="2" t="s">
        <v>22</v>
      </c>
    </row>
    <row r="141" spans="2:19">
      <c r="B141" s="86" t="s">
        <v>16</v>
      </c>
      <c r="C141" s="87"/>
      <c r="D141" s="88" t="s">
        <v>69</v>
      </c>
      <c r="E141" s="89"/>
      <c r="F141" s="87"/>
      <c r="G141" s="2" t="s">
        <v>26</v>
      </c>
      <c r="H141" s="2">
        <v>2005002283</v>
      </c>
      <c r="I141" s="2" t="s">
        <v>27</v>
      </c>
      <c r="J141" s="3" t="s">
        <v>28</v>
      </c>
      <c r="L141" s="2">
        <v>2030101000000</v>
      </c>
      <c r="M141" s="4" t="s">
        <v>21</v>
      </c>
      <c r="N141" s="5">
        <v>630785523</v>
      </c>
      <c r="O141" s="2" t="s">
        <v>22</v>
      </c>
      <c r="P141" s="5">
        <v>12818144</v>
      </c>
      <c r="Q141" s="5">
        <v>0</v>
      </c>
      <c r="R141" s="5">
        <v>617967379</v>
      </c>
      <c r="S141" s="2" t="s">
        <v>22</v>
      </c>
    </row>
    <row r="142" spans="2:19">
      <c r="B142" s="86" t="s">
        <v>16</v>
      </c>
      <c r="C142" s="87"/>
      <c r="D142" s="88" t="s">
        <v>69</v>
      </c>
      <c r="E142" s="89"/>
      <c r="F142" s="87"/>
      <c r="G142" s="2" t="s">
        <v>26</v>
      </c>
      <c r="H142" s="2">
        <v>2005002356</v>
      </c>
      <c r="I142" s="2" t="s">
        <v>23</v>
      </c>
      <c r="J142" s="3" t="s">
        <v>24</v>
      </c>
      <c r="L142" s="2">
        <v>2030101000000</v>
      </c>
      <c r="M142" s="4" t="s">
        <v>21</v>
      </c>
      <c r="N142" s="5">
        <v>404746744.75</v>
      </c>
      <c r="O142" s="2" t="s">
        <v>22</v>
      </c>
      <c r="P142" s="5">
        <v>1588242</v>
      </c>
      <c r="Q142" s="5">
        <v>3684112.15</v>
      </c>
      <c r="R142" s="5">
        <v>406842614.89999998</v>
      </c>
      <c r="S142" s="2" t="s">
        <v>22</v>
      </c>
    </row>
    <row r="143" spans="2:19">
      <c r="B143" s="86" t="s">
        <v>16</v>
      </c>
      <c r="C143" s="87"/>
      <c r="D143" s="88" t="s">
        <v>69</v>
      </c>
      <c r="E143" s="89"/>
      <c r="F143" s="87"/>
      <c r="G143" s="2" t="s">
        <v>26</v>
      </c>
      <c r="H143" s="2">
        <v>2007000792</v>
      </c>
      <c r="I143" s="2" t="s">
        <v>23</v>
      </c>
      <c r="J143" s="3" t="s">
        <v>24</v>
      </c>
      <c r="L143" s="2">
        <v>2030101000000</v>
      </c>
      <c r="M143" s="4" t="s">
        <v>21</v>
      </c>
      <c r="N143" s="5">
        <v>1679324133.45</v>
      </c>
      <c r="O143" s="2" t="s">
        <v>22</v>
      </c>
      <c r="P143" s="5">
        <v>7316159.6200000001</v>
      </c>
      <c r="Q143" s="5">
        <v>8998838.9700000007</v>
      </c>
      <c r="R143" s="5">
        <v>1681006812.8</v>
      </c>
      <c r="S143" s="2" t="s">
        <v>22</v>
      </c>
    </row>
    <row r="144" spans="2:19">
      <c r="B144" s="86" t="s">
        <v>16</v>
      </c>
      <c r="C144" s="87"/>
      <c r="D144" s="88" t="s">
        <v>69</v>
      </c>
      <c r="E144" s="89"/>
      <c r="F144" s="87"/>
      <c r="G144" s="2" t="s">
        <v>26</v>
      </c>
      <c r="H144" s="2">
        <v>2007000865</v>
      </c>
      <c r="I144" s="2" t="s">
        <v>23</v>
      </c>
      <c r="J144" s="3" t="s">
        <v>24</v>
      </c>
      <c r="L144" s="2">
        <v>2030101000000</v>
      </c>
      <c r="M144" s="4" t="s">
        <v>21</v>
      </c>
      <c r="N144" s="5">
        <v>21427480.879999999</v>
      </c>
      <c r="O144" s="2" t="s">
        <v>22</v>
      </c>
      <c r="P144" s="5">
        <v>490317.92</v>
      </c>
      <c r="Q144" s="5">
        <v>146783.51</v>
      </c>
      <c r="R144" s="5">
        <v>21083946.469999999</v>
      </c>
      <c r="S144" s="2" t="s">
        <v>22</v>
      </c>
    </row>
    <row r="145" spans="2:19">
      <c r="B145" s="86" t="s">
        <v>16</v>
      </c>
      <c r="C145" s="87"/>
      <c r="D145" s="88" t="s">
        <v>69</v>
      </c>
      <c r="E145" s="89"/>
      <c r="F145" s="87"/>
      <c r="G145" s="2" t="s">
        <v>26</v>
      </c>
      <c r="H145" s="2">
        <v>2007001047</v>
      </c>
      <c r="I145" s="2" t="s">
        <v>27</v>
      </c>
      <c r="J145" s="3" t="s">
        <v>28</v>
      </c>
      <c r="L145" s="2">
        <v>2030101000000</v>
      </c>
      <c r="M145" s="4" t="s">
        <v>21</v>
      </c>
      <c r="N145" s="5">
        <v>33414326</v>
      </c>
      <c r="O145" s="2" t="s">
        <v>22</v>
      </c>
      <c r="P145" s="5">
        <v>591463</v>
      </c>
      <c r="Q145" s="5">
        <v>27162</v>
      </c>
      <c r="R145" s="5">
        <v>32850025</v>
      </c>
      <c r="S145" s="2" t="s">
        <v>22</v>
      </c>
    </row>
    <row r="146" spans="2:19">
      <c r="B146" s="86" t="s">
        <v>16</v>
      </c>
      <c r="C146" s="87"/>
      <c r="D146" s="88" t="s">
        <v>69</v>
      </c>
      <c r="E146" s="89"/>
      <c r="F146" s="87"/>
      <c r="G146" s="2" t="s">
        <v>26</v>
      </c>
      <c r="H146" s="2">
        <v>2007002574</v>
      </c>
      <c r="I146" s="2" t="s">
        <v>27</v>
      </c>
      <c r="J146" s="3" t="s">
        <v>24</v>
      </c>
      <c r="L146" s="2">
        <v>2030101000000</v>
      </c>
      <c r="M146" s="4" t="s">
        <v>21</v>
      </c>
      <c r="N146" s="5">
        <v>356996863</v>
      </c>
      <c r="O146" s="2" t="s">
        <v>22</v>
      </c>
      <c r="P146" s="5">
        <v>4450584</v>
      </c>
      <c r="Q146" s="5">
        <v>1139300</v>
      </c>
      <c r="R146" s="5">
        <v>353685579</v>
      </c>
      <c r="S146" s="2" t="s">
        <v>22</v>
      </c>
    </row>
    <row r="147" spans="2:19">
      <c r="B147" s="86" t="s">
        <v>16</v>
      </c>
      <c r="C147" s="87"/>
      <c r="D147" s="88" t="s">
        <v>69</v>
      </c>
      <c r="E147" s="89"/>
      <c r="F147" s="87"/>
      <c r="G147" s="2" t="s">
        <v>26</v>
      </c>
      <c r="H147" s="2">
        <v>2007002647</v>
      </c>
      <c r="I147" s="2" t="s">
        <v>23</v>
      </c>
      <c r="J147" s="3" t="s">
        <v>24</v>
      </c>
      <c r="L147" s="2">
        <v>2030101000000</v>
      </c>
      <c r="M147" s="4" t="s">
        <v>21</v>
      </c>
      <c r="N147" s="5">
        <v>271361775.69999999</v>
      </c>
      <c r="O147" s="2" t="s">
        <v>22</v>
      </c>
      <c r="P147" s="5">
        <v>6264130.9100000001</v>
      </c>
      <c r="Q147" s="5">
        <v>5851262</v>
      </c>
      <c r="R147" s="5">
        <v>270948906.79000002</v>
      </c>
      <c r="S147" s="2" t="s">
        <v>22</v>
      </c>
    </row>
    <row r="148" spans="2:19">
      <c r="B148" s="86" t="s">
        <v>16</v>
      </c>
      <c r="C148" s="87"/>
      <c r="D148" s="88" t="s">
        <v>69</v>
      </c>
      <c r="E148" s="89"/>
      <c r="F148" s="87"/>
      <c r="G148" s="2" t="s">
        <v>26</v>
      </c>
      <c r="H148" s="2">
        <v>2007003147</v>
      </c>
      <c r="I148" s="2" t="s">
        <v>27</v>
      </c>
      <c r="J148" s="3" t="s">
        <v>24</v>
      </c>
      <c r="L148" s="2">
        <v>2030101000000</v>
      </c>
      <c r="M148" s="4" t="s">
        <v>21</v>
      </c>
      <c r="N148" s="5">
        <v>85156091</v>
      </c>
      <c r="O148" s="2" t="s">
        <v>22</v>
      </c>
      <c r="P148" s="5">
        <v>1480185</v>
      </c>
      <c r="Q148" s="5">
        <v>592846</v>
      </c>
      <c r="R148" s="5">
        <v>84268752</v>
      </c>
      <c r="S148" s="2" t="s">
        <v>22</v>
      </c>
    </row>
    <row r="149" spans="2:19">
      <c r="B149" s="86" t="s">
        <v>16</v>
      </c>
      <c r="C149" s="87"/>
      <c r="D149" s="88" t="s">
        <v>69</v>
      </c>
      <c r="E149" s="89"/>
      <c r="F149" s="87"/>
      <c r="G149" s="2" t="s">
        <v>26</v>
      </c>
      <c r="H149" s="2">
        <v>2007003392</v>
      </c>
      <c r="I149" s="2" t="s">
        <v>23</v>
      </c>
      <c r="J149" s="3" t="s">
        <v>24</v>
      </c>
      <c r="L149" s="2">
        <v>2030101000000</v>
      </c>
      <c r="M149" s="4" t="s">
        <v>21</v>
      </c>
      <c r="N149" s="5">
        <v>73411881.099999994</v>
      </c>
      <c r="O149" s="2" t="s">
        <v>22</v>
      </c>
      <c r="P149" s="5">
        <v>112632</v>
      </c>
      <c r="Q149" s="5">
        <v>893064.05</v>
      </c>
      <c r="R149" s="5">
        <v>74192313.150000006</v>
      </c>
      <c r="S149" s="2" t="s">
        <v>22</v>
      </c>
    </row>
    <row r="150" spans="2:19">
      <c r="B150" s="86" t="s">
        <v>16</v>
      </c>
      <c r="C150" s="87"/>
      <c r="D150" s="88" t="s">
        <v>69</v>
      </c>
      <c r="E150" s="89"/>
      <c r="F150" s="87"/>
      <c r="G150" s="2" t="s">
        <v>26</v>
      </c>
      <c r="H150" s="2">
        <v>2009001192</v>
      </c>
      <c r="I150" s="2" t="s">
        <v>23</v>
      </c>
      <c r="J150" s="3" t="s">
        <v>24</v>
      </c>
      <c r="L150" s="2">
        <v>2030101000000</v>
      </c>
      <c r="M150" s="4" t="s">
        <v>21</v>
      </c>
      <c r="N150" s="5">
        <v>59846082.280000001</v>
      </c>
      <c r="O150" s="2" t="s">
        <v>22</v>
      </c>
      <c r="P150" s="5">
        <v>335551.33</v>
      </c>
      <c r="Q150" s="5">
        <v>1615257.77</v>
      </c>
      <c r="R150" s="5">
        <v>61125788.719999999</v>
      </c>
      <c r="S150" s="2" t="s">
        <v>22</v>
      </c>
    </row>
    <row r="151" spans="2:19">
      <c r="B151" s="86" t="s">
        <v>16</v>
      </c>
      <c r="C151" s="87"/>
      <c r="D151" s="88" t="s">
        <v>69</v>
      </c>
      <c r="E151" s="89"/>
      <c r="F151" s="87"/>
      <c r="G151" s="2" t="s">
        <v>26</v>
      </c>
      <c r="H151" s="2">
        <v>2013000911</v>
      </c>
      <c r="I151" s="2" t="s">
        <v>19</v>
      </c>
      <c r="J151" s="3" t="s">
        <v>24</v>
      </c>
      <c r="L151" s="2">
        <v>2030101000000</v>
      </c>
      <c r="M151" s="4" t="s">
        <v>21</v>
      </c>
      <c r="N151" s="5">
        <v>17986585.670000002</v>
      </c>
      <c r="O151" s="2" t="s">
        <v>22</v>
      </c>
      <c r="P151" s="5">
        <v>109415.57</v>
      </c>
      <c r="Q151" s="5">
        <v>118726.15</v>
      </c>
      <c r="R151" s="5">
        <v>17995896.25</v>
      </c>
      <c r="S151" s="2" t="s">
        <v>22</v>
      </c>
    </row>
    <row r="152" spans="2:19">
      <c r="B152" s="86" t="s">
        <v>16</v>
      </c>
      <c r="C152" s="87"/>
      <c r="D152" s="88" t="s">
        <v>69</v>
      </c>
      <c r="E152" s="89"/>
      <c r="F152" s="87"/>
      <c r="G152" s="2" t="s">
        <v>26</v>
      </c>
      <c r="H152" s="2">
        <v>2014000883</v>
      </c>
      <c r="I152" s="2" t="s">
        <v>23</v>
      </c>
      <c r="J152" s="3" t="s">
        <v>24</v>
      </c>
      <c r="L152" s="2">
        <v>2030101000000</v>
      </c>
      <c r="M152" s="4" t="s">
        <v>21</v>
      </c>
      <c r="N152" s="5">
        <v>62099701.409999996</v>
      </c>
      <c r="O152" s="2" t="s">
        <v>22</v>
      </c>
      <c r="P152" s="5">
        <v>351676</v>
      </c>
      <c r="Q152" s="5">
        <v>1287525.22</v>
      </c>
      <c r="R152" s="5">
        <v>63035550.630000003</v>
      </c>
      <c r="S152" s="2" t="s">
        <v>22</v>
      </c>
    </row>
    <row r="153" spans="2:19">
      <c r="B153" s="86" t="s">
        <v>16</v>
      </c>
      <c r="C153" s="87"/>
      <c r="D153" s="88" t="s">
        <v>69</v>
      </c>
      <c r="E153" s="89"/>
      <c r="F153" s="87"/>
      <c r="G153" s="2" t="s">
        <v>26</v>
      </c>
      <c r="H153" s="2">
        <v>2018000365</v>
      </c>
      <c r="I153" s="2" t="s">
        <v>19</v>
      </c>
      <c r="J153" s="3" t="s">
        <v>24</v>
      </c>
      <c r="L153" s="2">
        <v>2030101000000</v>
      </c>
      <c r="M153" s="4" t="s">
        <v>21</v>
      </c>
      <c r="N153" s="5">
        <v>26450111.18</v>
      </c>
      <c r="O153" s="2" t="s">
        <v>22</v>
      </c>
      <c r="P153" s="5">
        <v>792241.43</v>
      </c>
      <c r="Q153" s="5">
        <v>966326.51</v>
      </c>
      <c r="R153" s="5">
        <v>26624196.260000002</v>
      </c>
      <c r="S153" s="2" t="s">
        <v>22</v>
      </c>
    </row>
    <row r="154" spans="2:19">
      <c r="B154" s="86" t="s">
        <v>16</v>
      </c>
      <c r="C154" s="87"/>
      <c r="D154" s="88" t="s">
        <v>70</v>
      </c>
      <c r="E154" s="89"/>
      <c r="F154" s="87"/>
      <c r="G154" s="2" t="s">
        <v>18</v>
      </c>
      <c r="H154" s="2">
        <v>2005004911</v>
      </c>
      <c r="I154" s="2" t="s">
        <v>19</v>
      </c>
      <c r="J154" s="3" t="s">
        <v>24</v>
      </c>
      <c r="L154" s="2">
        <v>2030101000000</v>
      </c>
      <c r="M154" s="4" t="s">
        <v>21</v>
      </c>
      <c r="N154" s="5">
        <v>4734649.16</v>
      </c>
      <c r="O154" s="2" t="s">
        <v>22</v>
      </c>
      <c r="P154" s="5">
        <v>170634.81</v>
      </c>
      <c r="Q154" s="5">
        <v>291089.51</v>
      </c>
      <c r="R154" s="5">
        <v>4855103.8600000003</v>
      </c>
      <c r="S154" s="2" t="s">
        <v>22</v>
      </c>
    </row>
    <row r="155" spans="2:19">
      <c r="B155" s="86" t="s">
        <v>16</v>
      </c>
      <c r="C155" s="87"/>
      <c r="D155" s="88" t="s">
        <v>71</v>
      </c>
      <c r="E155" s="89"/>
      <c r="F155" s="87"/>
      <c r="G155" s="2" t="s">
        <v>26</v>
      </c>
      <c r="H155" s="2">
        <v>1979000719</v>
      </c>
      <c r="I155" s="2" t="s">
        <v>27</v>
      </c>
      <c r="J155" s="3" t="s">
        <v>28</v>
      </c>
      <c r="L155" s="2">
        <v>2030101000000</v>
      </c>
      <c r="M155" s="4" t="s">
        <v>21</v>
      </c>
      <c r="N155" s="5">
        <v>19221026.530000001</v>
      </c>
      <c r="O155" s="2" t="s">
        <v>22</v>
      </c>
      <c r="P155" s="5">
        <v>719495.91</v>
      </c>
      <c r="Q155" s="5">
        <v>85150.68</v>
      </c>
      <c r="R155" s="5">
        <v>18586681.300000001</v>
      </c>
      <c r="S155" s="2" t="s">
        <v>22</v>
      </c>
    </row>
    <row r="156" spans="2:19">
      <c r="B156" s="86" t="s">
        <v>16</v>
      </c>
      <c r="C156" s="87"/>
      <c r="D156" s="88" t="s">
        <v>71</v>
      </c>
      <c r="E156" s="89"/>
      <c r="F156" s="87"/>
      <c r="G156" s="2" t="s">
        <v>26</v>
      </c>
      <c r="H156" s="2">
        <v>2015001311</v>
      </c>
      <c r="I156" s="2" t="s">
        <v>19</v>
      </c>
      <c r="J156" s="3" t="s">
        <v>24</v>
      </c>
      <c r="L156" s="2">
        <v>2030101000000</v>
      </c>
      <c r="M156" s="4" t="s">
        <v>21</v>
      </c>
      <c r="N156" s="5">
        <v>1102977525.6800001</v>
      </c>
      <c r="O156" s="2" t="s">
        <v>22</v>
      </c>
      <c r="P156" s="5">
        <v>8186118.7300000004</v>
      </c>
      <c r="Q156" s="5">
        <v>5853509.6699999999</v>
      </c>
      <c r="R156" s="5">
        <v>1100644916.6199999</v>
      </c>
      <c r="S156" s="2" t="s">
        <v>22</v>
      </c>
    </row>
    <row r="157" spans="2:19">
      <c r="B157" s="86" t="s">
        <v>16</v>
      </c>
      <c r="C157" s="87"/>
      <c r="D157" s="88" t="s">
        <v>71</v>
      </c>
      <c r="E157" s="89"/>
      <c r="F157" s="87"/>
      <c r="G157" s="2" t="s">
        <v>26</v>
      </c>
      <c r="H157" s="2">
        <v>2015001492</v>
      </c>
      <c r="I157" s="2" t="s">
        <v>27</v>
      </c>
      <c r="J157" s="3" t="s">
        <v>28</v>
      </c>
      <c r="L157" s="2">
        <v>2030101000000</v>
      </c>
      <c r="M157" s="4" t="s">
        <v>21</v>
      </c>
      <c r="N157" s="5">
        <v>1304093150.6500001</v>
      </c>
      <c r="O157" s="2" t="s">
        <v>22</v>
      </c>
      <c r="P157" s="5">
        <v>39914105.590000004</v>
      </c>
      <c r="Q157" s="5">
        <v>1797619.94</v>
      </c>
      <c r="R157" s="5">
        <v>1265976665</v>
      </c>
      <c r="S157" s="2" t="s">
        <v>22</v>
      </c>
    </row>
    <row r="158" spans="2:19">
      <c r="B158" s="86" t="s">
        <v>16</v>
      </c>
      <c r="C158" s="87"/>
      <c r="D158" s="88" t="s">
        <v>72</v>
      </c>
      <c r="E158" s="89"/>
      <c r="F158" s="87"/>
      <c r="G158" s="2" t="s">
        <v>26</v>
      </c>
      <c r="H158" s="2">
        <v>1979003947</v>
      </c>
      <c r="I158" s="2" t="s">
        <v>27</v>
      </c>
      <c r="J158" s="3" t="s">
        <v>28</v>
      </c>
      <c r="L158" s="2">
        <v>2030101000000</v>
      </c>
      <c r="M158" s="4" t="s">
        <v>21</v>
      </c>
      <c r="N158" s="5">
        <v>210763021.55000001</v>
      </c>
      <c r="O158" s="2" t="s">
        <v>22</v>
      </c>
      <c r="P158" s="5">
        <v>34185614.289999999</v>
      </c>
      <c r="Q158" s="5">
        <v>1351746.28</v>
      </c>
      <c r="R158" s="5">
        <v>177929153.53999999</v>
      </c>
      <c r="S158" s="2" t="s">
        <v>22</v>
      </c>
    </row>
    <row r="159" spans="2:19">
      <c r="B159" s="86" t="s">
        <v>16</v>
      </c>
      <c r="C159" s="87"/>
      <c r="D159" s="88" t="s">
        <v>72</v>
      </c>
      <c r="E159" s="89"/>
      <c r="F159" s="87"/>
      <c r="G159" s="2" t="s">
        <v>26</v>
      </c>
      <c r="H159" s="2">
        <v>2010003683</v>
      </c>
      <c r="I159" s="2" t="s">
        <v>23</v>
      </c>
      <c r="J159" s="3" t="s">
        <v>24</v>
      </c>
      <c r="L159" s="2">
        <v>2030101000000</v>
      </c>
      <c r="M159" s="4" t="s">
        <v>21</v>
      </c>
      <c r="N159" s="5">
        <v>242331508.55000001</v>
      </c>
      <c r="O159" s="2" t="s">
        <v>22</v>
      </c>
      <c r="P159" s="5">
        <v>2000250.82</v>
      </c>
      <c r="Q159" s="5">
        <v>3374858.15</v>
      </c>
      <c r="R159" s="5">
        <v>243706115.88</v>
      </c>
      <c r="S159" s="2" t="s">
        <v>22</v>
      </c>
    </row>
    <row r="160" spans="2:19" ht="20">
      <c r="B160" s="86" t="s">
        <v>16</v>
      </c>
      <c r="C160" s="87"/>
      <c r="D160" s="88" t="s">
        <v>73</v>
      </c>
      <c r="E160" s="89"/>
      <c r="F160" s="87"/>
      <c r="G160" s="2" t="s">
        <v>18</v>
      </c>
      <c r="H160" s="2">
        <v>1985001519</v>
      </c>
      <c r="I160" s="2" t="s">
        <v>27</v>
      </c>
      <c r="J160" s="3" t="s">
        <v>74</v>
      </c>
      <c r="L160" s="2">
        <v>2030101000000</v>
      </c>
      <c r="M160" s="4" t="s">
        <v>21</v>
      </c>
      <c r="N160" s="5">
        <v>2164553117.3200002</v>
      </c>
      <c r="O160" s="2" t="s">
        <v>22</v>
      </c>
      <c r="P160" s="5">
        <v>160299809.49000001</v>
      </c>
      <c r="Q160" s="5">
        <v>61280701.369999997</v>
      </c>
      <c r="R160" s="5">
        <v>2065534009.2</v>
      </c>
      <c r="S160" s="2" t="s">
        <v>22</v>
      </c>
    </row>
    <row r="161" spans="2:19" ht="20">
      <c r="B161" s="86" t="s">
        <v>16</v>
      </c>
      <c r="C161" s="87"/>
      <c r="D161" s="88" t="s">
        <v>73</v>
      </c>
      <c r="E161" s="89"/>
      <c r="F161" s="87"/>
      <c r="G161" s="2" t="s">
        <v>18</v>
      </c>
      <c r="H161" s="2">
        <v>1985001683</v>
      </c>
      <c r="I161" s="2" t="s">
        <v>19</v>
      </c>
      <c r="J161" s="3" t="s">
        <v>74</v>
      </c>
      <c r="L161" s="2">
        <v>2030101000000</v>
      </c>
      <c r="M161" s="4" t="s">
        <v>21</v>
      </c>
      <c r="N161" s="5">
        <v>1638173290.1800001</v>
      </c>
      <c r="O161" s="2" t="s">
        <v>22</v>
      </c>
      <c r="P161" s="5">
        <v>70169886.010000005</v>
      </c>
      <c r="Q161" s="5">
        <v>31604902.859999999</v>
      </c>
      <c r="R161" s="5">
        <v>1599608307.03</v>
      </c>
      <c r="S161" s="2" t="s">
        <v>22</v>
      </c>
    </row>
    <row r="162" spans="2:19">
      <c r="B162" s="86" t="s">
        <v>16</v>
      </c>
      <c r="C162" s="87"/>
      <c r="D162" s="88" t="s">
        <v>73</v>
      </c>
      <c r="E162" s="89"/>
      <c r="F162" s="87"/>
      <c r="G162" s="2" t="s">
        <v>18</v>
      </c>
      <c r="H162" s="2">
        <v>2021001792</v>
      </c>
      <c r="I162" s="2" t="s">
        <v>19</v>
      </c>
      <c r="J162" s="3" t="s">
        <v>24</v>
      </c>
      <c r="L162" s="2">
        <v>2030101000000</v>
      </c>
      <c r="M162" s="4" t="s">
        <v>21</v>
      </c>
      <c r="N162" s="5">
        <v>104465407.52</v>
      </c>
      <c r="O162" s="2" t="s">
        <v>22</v>
      </c>
      <c r="P162" s="5">
        <v>759134.92</v>
      </c>
      <c r="Q162" s="5">
        <v>15050967.92</v>
      </c>
      <c r="R162" s="5">
        <v>118757240.52</v>
      </c>
      <c r="S162" s="2" t="s">
        <v>22</v>
      </c>
    </row>
    <row r="163" spans="2:19">
      <c r="B163" s="86" t="s">
        <v>16</v>
      </c>
      <c r="C163" s="87"/>
      <c r="D163" s="88" t="s">
        <v>75</v>
      </c>
      <c r="E163" s="89"/>
      <c r="F163" s="87"/>
      <c r="G163" s="2" t="s">
        <v>26</v>
      </c>
      <c r="H163" s="2">
        <v>1987000447</v>
      </c>
      <c r="I163" s="2" t="s">
        <v>27</v>
      </c>
      <c r="J163" s="3" t="s">
        <v>28</v>
      </c>
      <c r="L163" s="2">
        <v>2030101000000</v>
      </c>
      <c r="M163" s="4" t="s">
        <v>21</v>
      </c>
      <c r="N163" s="5">
        <v>1049323141.99</v>
      </c>
      <c r="O163" s="2" t="s">
        <v>22</v>
      </c>
      <c r="P163" s="5">
        <v>7638687.7999999998</v>
      </c>
      <c r="Q163" s="5">
        <v>63203927.280000001</v>
      </c>
      <c r="R163" s="5">
        <v>1104888381.47</v>
      </c>
      <c r="S163" s="2" t="s">
        <v>22</v>
      </c>
    </row>
    <row r="164" spans="2:19">
      <c r="B164" s="86" t="s">
        <v>16</v>
      </c>
      <c r="C164" s="87"/>
      <c r="D164" s="88" t="s">
        <v>75</v>
      </c>
      <c r="E164" s="89"/>
      <c r="F164" s="87"/>
      <c r="G164" s="2" t="s">
        <v>26</v>
      </c>
      <c r="H164" s="2">
        <v>2020003147</v>
      </c>
      <c r="I164" s="2" t="s">
        <v>19</v>
      </c>
      <c r="J164" s="3" t="s">
        <v>24</v>
      </c>
      <c r="L164" s="2">
        <v>2030101000000</v>
      </c>
      <c r="M164" s="4" t="s">
        <v>21</v>
      </c>
      <c r="N164" s="5">
        <v>1213881.7</v>
      </c>
      <c r="O164" s="2" t="s">
        <v>22</v>
      </c>
      <c r="P164" s="5">
        <v>0</v>
      </c>
      <c r="Q164" s="5">
        <v>194327.94</v>
      </c>
      <c r="R164" s="5">
        <v>1408209.64</v>
      </c>
      <c r="S164" s="2" t="s">
        <v>22</v>
      </c>
    </row>
    <row r="165" spans="2:19">
      <c r="B165" s="86" t="s">
        <v>16</v>
      </c>
      <c r="C165" s="87"/>
      <c r="D165" s="88" t="s">
        <v>76</v>
      </c>
      <c r="E165" s="89"/>
      <c r="F165" s="87"/>
      <c r="G165" s="2" t="s">
        <v>18</v>
      </c>
      <c r="H165" s="2">
        <v>1980000311</v>
      </c>
      <c r="I165" s="2" t="s">
        <v>27</v>
      </c>
      <c r="J165" s="3" t="s">
        <v>28</v>
      </c>
      <c r="L165" s="2">
        <v>2030101000000</v>
      </c>
      <c r="M165" s="4" t="s">
        <v>21</v>
      </c>
      <c r="N165" s="5">
        <v>944651209.11000001</v>
      </c>
      <c r="O165" s="2" t="s">
        <v>22</v>
      </c>
      <c r="P165" s="5">
        <v>10930805.73</v>
      </c>
      <c r="Q165" s="5">
        <v>1790747.62</v>
      </c>
      <c r="R165" s="5">
        <v>935511151</v>
      </c>
      <c r="S165" s="2" t="s">
        <v>22</v>
      </c>
    </row>
    <row r="166" spans="2:19">
      <c r="B166" s="86" t="s">
        <v>16</v>
      </c>
      <c r="C166" s="87"/>
      <c r="D166" s="88" t="s">
        <v>76</v>
      </c>
      <c r="E166" s="89"/>
      <c r="F166" s="87"/>
      <c r="G166" s="2" t="s">
        <v>18</v>
      </c>
      <c r="H166" s="2">
        <v>2005006165</v>
      </c>
      <c r="I166" s="2" t="s">
        <v>19</v>
      </c>
      <c r="J166" s="3" t="s">
        <v>24</v>
      </c>
      <c r="L166" s="2">
        <v>2030101000000</v>
      </c>
      <c r="M166" s="4" t="s">
        <v>21</v>
      </c>
      <c r="N166" s="5">
        <v>435882001.81999999</v>
      </c>
      <c r="O166" s="2" t="s">
        <v>22</v>
      </c>
      <c r="P166" s="5">
        <v>1372829.52</v>
      </c>
      <c r="Q166" s="5">
        <v>2220669.0299999998</v>
      </c>
      <c r="R166" s="5">
        <v>436729841.32999998</v>
      </c>
      <c r="S166" s="2" t="s">
        <v>22</v>
      </c>
    </row>
    <row r="167" spans="2:19">
      <c r="B167" s="86" t="s">
        <v>16</v>
      </c>
      <c r="C167" s="87"/>
      <c r="D167" s="88" t="s">
        <v>77</v>
      </c>
      <c r="E167" s="89"/>
      <c r="F167" s="87"/>
      <c r="G167" s="2" t="s">
        <v>18</v>
      </c>
      <c r="H167" s="2">
        <v>1993002774</v>
      </c>
      <c r="I167" s="2" t="s">
        <v>23</v>
      </c>
      <c r="J167" s="3" t="s">
        <v>24</v>
      </c>
      <c r="L167" s="2">
        <v>2030101000000</v>
      </c>
      <c r="M167" s="4" t="s">
        <v>21</v>
      </c>
      <c r="N167" s="5">
        <v>551211453.54999995</v>
      </c>
      <c r="O167" s="2" t="s">
        <v>22</v>
      </c>
      <c r="P167" s="5">
        <v>6021997.9400000004</v>
      </c>
      <c r="Q167" s="5">
        <v>3863503.74</v>
      </c>
      <c r="R167" s="5">
        <v>549052959.35000002</v>
      </c>
      <c r="S167" s="2" t="s">
        <v>22</v>
      </c>
    </row>
    <row r="168" spans="2:19">
      <c r="B168" s="86" t="s">
        <v>16</v>
      </c>
      <c r="C168" s="87"/>
      <c r="D168" s="88" t="s">
        <v>78</v>
      </c>
      <c r="E168" s="89"/>
      <c r="F168" s="87"/>
      <c r="G168" s="2" t="s">
        <v>26</v>
      </c>
      <c r="H168" s="2">
        <v>2018002465</v>
      </c>
      <c r="I168" s="2" t="s">
        <v>19</v>
      </c>
      <c r="J168" s="3" t="s">
        <v>24</v>
      </c>
      <c r="L168" s="2">
        <v>2030101000000</v>
      </c>
      <c r="M168" s="4" t="s">
        <v>21</v>
      </c>
      <c r="N168" s="5">
        <v>12591587.85</v>
      </c>
      <c r="O168" s="2" t="s">
        <v>22</v>
      </c>
      <c r="P168" s="5">
        <v>0</v>
      </c>
      <c r="Q168" s="5">
        <v>508021.9</v>
      </c>
      <c r="R168" s="5">
        <v>13099609.75</v>
      </c>
      <c r="S168" s="2" t="s">
        <v>22</v>
      </c>
    </row>
    <row r="169" spans="2:19">
      <c r="B169" s="86" t="s">
        <v>16</v>
      </c>
      <c r="C169" s="87"/>
      <c r="D169" s="88" t="s">
        <v>78</v>
      </c>
      <c r="E169" s="89"/>
      <c r="F169" s="87"/>
      <c r="G169" s="2" t="s">
        <v>26</v>
      </c>
      <c r="H169" s="2">
        <v>2019003465</v>
      </c>
      <c r="I169" s="2" t="s">
        <v>19</v>
      </c>
      <c r="J169" s="3" t="s">
        <v>24</v>
      </c>
      <c r="L169" s="2">
        <v>2030101000000</v>
      </c>
      <c r="M169" s="4" t="s">
        <v>21</v>
      </c>
      <c r="N169" s="5">
        <v>478342.91</v>
      </c>
      <c r="O169" s="2" t="s">
        <v>22</v>
      </c>
      <c r="P169" s="5">
        <v>0</v>
      </c>
      <c r="Q169" s="5">
        <v>53267.65</v>
      </c>
      <c r="R169" s="5">
        <v>531610.56000000006</v>
      </c>
      <c r="S169" s="2" t="s">
        <v>22</v>
      </c>
    </row>
    <row r="170" spans="2:19">
      <c r="B170" s="86" t="s">
        <v>16</v>
      </c>
      <c r="C170" s="87"/>
      <c r="D170" s="88" t="s">
        <v>78</v>
      </c>
      <c r="E170" s="89"/>
      <c r="F170" s="87"/>
      <c r="G170" s="2" t="s">
        <v>26</v>
      </c>
      <c r="H170" s="2">
        <v>2020000547</v>
      </c>
      <c r="I170" s="2" t="s">
        <v>19</v>
      </c>
      <c r="J170" s="3" t="s">
        <v>24</v>
      </c>
      <c r="L170" s="2">
        <v>2030101000000</v>
      </c>
      <c r="M170" s="4" t="s">
        <v>21</v>
      </c>
      <c r="N170" s="5">
        <v>65641.259999999995</v>
      </c>
      <c r="O170" s="2" t="s">
        <v>22</v>
      </c>
      <c r="P170" s="5">
        <v>0</v>
      </c>
      <c r="Q170" s="5">
        <v>2846.9</v>
      </c>
      <c r="R170" s="5">
        <v>68488.160000000003</v>
      </c>
      <c r="S170" s="2" t="s">
        <v>22</v>
      </c>
    </row>
    <row r="171" spans="2:19">
      <c r="B171" s="86" t="s">
        <v>16</v>
      </c>
      <c r="C171" s="87"/>
      <c r="D171" s="88" t="s">
        <v>79</v>
      </c>
      <c r="E171" s="89"/>
      <c r="F171" s="87"/>
      <c r="G171" s="2" t="s">
        <v>18</v>
      </c>
      <c r="H171" s="2">
        <v>2004001992</v>
      </c>
      <c r="I171" s="2" t="s">
        <v>19</v>
      </c>
      <c r="J171" s="3" t="s">
        <v>28</v>
      </c>
      <c r="L171" s="2">
        <v>2030101000000</v>
      </c>
      <c r="M171" s="4" t="s">
        <v>21</v>
      </c>
      <c r="N171" s="5">
        <v>727146790.11000001</v>
      </c>
      <c r="O171" s="2" t="s">
        <v>22</v>
      </c>
      <c r="P171" s="5">
        <v>3125078.05</v>
      </c>
      <c r="Q171" s="5">
        <v>4077928.47</v>
      </c>
      <c r="R171" s="5">
        <v>728099640.52999997</v>
      </c>
      <c r="S171" s="2" t="s">
        <v>22</v>
      </c>
    </row>
    <row r="172" spans="2:19">
      <c r="B172" s="86" t="s">
        <v>16</v>
      </c>
      <c r="C172" s="87"/>
      <c r="D172" s="88" t="s">
        <v>79</v>
      </c>
      <c r="E172" s="89"/>
      <c r="F172" s="87"/>
      <c r="G172" s="2" t="s">
        <v>18</v>
      </c>
      <c r="H172" s="2">
        <v>2005000183</v>
      </c>
      <c r="I172" s="2" t="s">
        <v>19</v>
      </c>
      <c r="J172" s="3" t="s">
        <v>28</v>
      </c>
      <c r="L172" s="2">
        <v>2030101000000</v>
      </c>
      <c r="M172" s="4" t="s">
        <v>21</v>
      </c>
      <c r="N172" s="5">
        <v>163476334.81999999</v>
      </c>
      <c r="O172" s="2" t="s">
        <v>22</v>
      </c>
      <c r="P172" s="5">
        <v>3538527.58</v>
      </c>
      <c r="Q172" s="5">
        <v>6066784.7300000004</v>
      </c>
      <c r="R172" s="5">
        <v>166004591.97</v>
      </c>
      <c r="S172" s="2" t="s">
        <v>22</v>
      </c>
    </row>
    <row r="173" spans="2:19">
      <c r="B173" s="86" t="s">
        <v>16</v>
      </c>
      <c r="C173" s="87"/>
      <c r="D173" s="88" t="s">
        <v>80</v>
      </c>
      <c r="E173" s="89"/>
      <c r="F173" s="87"/>
      <c r="G173" s="2" t="s">
        <v>18</v>
      </c>
      <c r="H173" s="2">
        <v>1990000819</v>
      </c>
      <c r="I173" s="2" t="s">
        <v>23</v>
      </c>
      <c r="J173" s="3" t="s">
        <v>24</v>
      </c>
      <c r="L173" s="2">
        <v>2030101000000</v>
      </c>
      <c r="M173" s="4" t="s">
        <v>21</v>
      </c>
      <c r="N173" s="5">
        <v>295480454.22000003</v>
      </c>
      <c r="O173" s="2" t="s">
        <v>22</v>
      </c>
      <c r="P173" s="5">
        <v>3174476.5</v>
      </c>
      <c r="Q173" s="5">
        <v>14963073.23</v>
      </c>
      <c r="R173" s="5">
        <v>307269050.94999999</v>
      </c>
      <c r="S173" s="2" t="s">
        <v>22</v>
      </c>
    </row>
    <row r="174" spans="2:19">
      <c r="B174" s="86" t="s">
        <v>16</v>
      </c>
      <c r="C174" s="87"/>
      <c r="D174" s="88" t="s">
        <v>81</v>
      </c>
      <c r="E174" s="89"/>
      <c r="F174" s="87"/>
      <c r="G174" s="2" t="s">
        <v>26</v>
      </c>
      <c r="H174" s="2">
        <v>2009000919</v>
      </c>
      <c r="I174" s="2" t="s">
        <v>23</v>
      </c>
      <c r="J174" s="3" t="s">
        <v>24</v>
      </c>
      <c r="L174" s="2">
        <v>2030101000000</v>
      </c>
      <c r="M174" s="4" t="s">
        <v>21</v>
      </c>
      <c r="N174" s="5">
        <v>152707432.74000001</v>
      </c>
      <c r="O174" s="2" t="s">
        <v>22</v>
      </c>
      <c r="P174" s="5">
        <v>3174652.09</v>
      </c>
      <c r="Q174" s="5">
        <v>2570263.4900000002</v>
      </c>
      <c r="R174" s="5">
        <v>152103044.13999999</v>
      </c>
      <c r="S174" s="2" t="s">
        <v>22</v>
      </c>
    </row>
    <row r="175" spans="2:19">
      <c r="B175" s="86" t="s">
        <v>16</v>
      </c>
      <c r="C175" s="87"/>
      <c r="D175" s="88" t="s">
        <v>82</v>
      </c>
      <c r="E175" s="89"/>
      <c r="F175" s="87"/>
      <c r="G175" s="2" t="s">
        <v>26</v>
      </c>
      <c r="H175" s="2">
        <v>1981000518</v>
      </c>
      <c r="I175" s="2" t="s">
        <v>27</v>
      </c>
      <c r="J175" s="3" t="s">
        <v>24</v>
      </c>
      <c r="L175" s="2">
        <v>2030101000000</v>
      </c>
      <c r="M175" s="4" t="s">
        <v>21</v>
      </c>
      <c r="N175" s="5">
        <v>513247346.00999999</v>
      </c>
      <c r="O175" s="2" t="s">
        <v>22</v>
      </c>
      <c r="P175" s="5">
        <v>2808175.97</v>
      </c>
      <c r="Q175" s="5">
        <v>11056944.699999999</v>
      </c>
      <c r="R175" s="5">
        <v>521496114.74000001</v>
      </c>
      <c r="S175" s="2" t="s">
        <v>22</v>
      </c>
    </row>
    <row r="176" spans="2:19">
      <c r="B176" s="86" t="s">
        <v>16</v>
      </c>
      <c r="C176" s="87"/>
      <c r="D176" s="88" t="s">
        <v>83</v>
      </c>
      <c r="E176" s="89"/>
      <c r="F176" s="87"/>
      <c r="G176" s="2" t="s">
        <v>26</v>
      </c>
      <c r="H176" s="2">
        <v>1979003629</v>
      </c>
      <c r="I176" s="2" t="s">
        <v>27</v>
      </c>
      <c r="J176" s="3" t="s">
        <v>28</v>
      </c>
      <c r="L176" s="2">
        <v>2030101000000</v>
      </c>
      <c r="M176" s="4" t="s">
        <v>21</v>
      </c>
      <c r="N176" s="5">
        <v>1295482641</v>
      </c>
      <c r="O176" s="2" t="s">
        <v>22</v>
      </c>
      <c r="P176" s="5">
        <v>194345719</v>
      </c>
      <c r="Q176" s="5">
        <v>6644357</v>
      </c>
      <c r="R176" s="5">
        <v>1107781279</v>
      </c>
      <c r="S176" s="2" t="s">
        <v>22</v>
      </c>
    </row>
    <row r="177" spans="2:19">
      <c r="B177" s="86" t="s">
        <v>16</v>
      </c>
      <c r="C177" s="87"/>
      <c r="D177" s="88" t="s">
        <v>83</v>
      </c>
      <c r="E177" s="89"/>
      <c r="F177" s="87"/>
      <c r="G177" s="2" t="s">
        <v>26</v>
      </c>
      <c r="H177" s="2">
        <v>2011000165</v>
      </c>
      <c r="I177" s="2" t="s">
        <v>23</v>
      </c>
      <c r="J177" s="3" t="s">
        <v>24</v>
      </c>
      <c r="L177" s="2">
        <v>2030101000000</v>
      </c>
      <c r="M177" s="4" t="s">
        <v>21</v>
      </c>
      <c r="N177" s="5">
        <v>13544886.220000001</v>
      </c>
      <c r="O177" s="2" t="s">
        <v>22</v>
      </c>
      <c r="P177" s="5">
        <v>55642.71</v>
      </c>
      <c r="Q177" s="5">
        <v>560310.72</v>
      </c>
      <c r="R177" s="5">
        <v>14049554.23</v>
      </c>
      <c r="S177" s="2" t="s">
        <v>22</v>
      </c>
    </row>
    <row r="178" spans="2:19">
      <c r="B178" s="86" t="s">
        <v>16</v>
      </c>
      <c r="C178" s="87"/>
      <c r="D178" s="88" t="s">
        <v>83</v>
      </c>
      <c r="E178" s="89"/>
      <c r="F178" s="87"/>
      <c r="G178" s="2" t="s">
        <v>26</v>
      </c>
      <c r="H178" s="2">
        <v>2019001519</v>
      </c>
      <c r="I178" s="2" t="s">
        <v>19</v>
      </c>
      <c r="J178" s="3" t="s">
        <v>24</v>
      </c>
      <c r="L178" s="2">
        <v>2030101000000</v>
      </c>
      <c r="M178" s="4" t="s">
        <v>21</v>
      </c>
      <c r="N178" s="5">
        <v>392719.87</v>
      </c>
      <c r="O178" s="2" t="s">
        <v>22</v>
      </c>
      <c r="P178" s="5">
        <v>4682.66</v>
      </c>
      <c r="Q178" s="5">
        <v>31278.99</v>
      </c>
      <c r="R178" s="5">
        <v>419316.2</v>
      </c>
      <c r="S178" s="2" t="s">
        <v>22</v>
      </c>
    </row>
    <row r="179" spans="2:19">
      <c r="B179" s="86" t="s">
        <v>16</v>
      </c>
      <c r="C179" s="87"/>
      <c r="D179" s="88" t="s">
        <v>83</v>
      </c>
      <c r="E179" s="89"/>
      <c r="F179" s="87"/>
      <c r="G179" s="2" t="s">
        <v>26</v>
      </c>
      <c r="H179" s="2">
        <v>2019001683</v>
      </c>
      <c r="I179" s="2" t="s">
        <v>19</v>
      </c>
      <c r="J179" s="3" t="s">
        <v>24</v>
      </c>
      <c r="L179" s="2">
        <v>2030101000000</v>
      </c>
      <c r="M179" s="4" t="s">
        <v>21</v>
      </c>
      <c r="N179" s="5">
        <v>36684.730000000003</v>
      </c>
      <c r="O179" s="2" t="s">
        <v>22</v>
      </c>
      <c r="P179" s="5">
        <v>0</v>
      </c>
      <c r="Q179" s="5">
        <v>1392.86</v>
      </c>
      <c r="R179" s="5">
        <v>38077.589999999997</v>
      </c>
      <c r="S179" s="2" t="s">
        <v>22</v>
      </c>
    </row>
    <row r="180" spans="2:19">
      <c r="B180" s="86" t="s">
        <v>16</v>
      </c>
      <c r="C180" s="87"/>
      <c r="D180" s="88" t="s">
        <v>84</v>
      </c>
      <c r="E180" s="89"/>
      <c r="F180" s="87"/>
      <c r="G180" s="2" t="s">
        <v>26</v>
      </c>
      <c r="H180" s="2">
        <v>2019000547</v>
      </c>
      <c r="I180" s="2" t="s">
        <v>19</v>
      </c>
      <c r="J180" s="3" t="s">
        <v>24</v>
      </c>
      <c r="L180" s="2">
        <v>2030101000000</v>
      </c>
      <c r="M180" s="4" t="s">
        <v>21</v>
      </c>
      <c r="N180" s="5">
        <v>32467664.260000002</v>
      </c>
      <c r="O180" s="2" t="s">
        <v>22</v>
      </c>
      <c r="P180" s="5">
        <v>67135.38</v>
      </c>
      <c r="Q180" s="5">
        <v>2308678.21</v>
      </c>
      <c r="R180" s="5">
        <v>34709207.090000004</v>
      </c>
      <c r="S180" s="2" t="s">
        <v>22</v>
      </c>
    </row>
    <row r="181" spans="2:19">
      <c r="B181" s="86" t="s">
        <v>16</v>
      </c>
      <c r="C181" s="87"/>
      <c r="D181" s="88" t="s">
        <v>85</v>
      </c>
      <c r="E181" s="89"/>
      <c r="F181" s="87"/>
      <c r="G181" s="2" t="s">
        <v>26</v>
      </c>
      <c r="H181" s="2">
        <v>1978000138</v>
      </c>
      <c r="I181" s="2" t="s">
        <v>27</v>
      </c>
      <c r="J181" s="3" t="s">
        <v>28</v>
      </c>
      <c r="L181" s="2">
        <v>2030101000000</v>
      </c>
      <c r="M181" s="4" t="s">
        <v>21</v>
      </c>
      <c r="N181" s="5">
        <v>7384494493.6199999</v>
      </c>
      <c r="O181" s="2" t="s">
        <v>22</v>
      </c>
      <c r="P181" s="5">
        <v>35321954.32</v>
      </c>
      <c r="Q181" s="5">
        <v>35443457.020000003</v>
      </c>
      <c r="R181" s="5">
        <v>7384615996.3199997</v>
      </c>
      <c r="S181" s="2" t="s">
        <v>22</v>
      </c>
    </row>
    <row r="182" spans="2:19">
      <c r="B182" s="86" t="s">
        <v>16</v>
      </c>
      <c r="C182" s="87"/>
      <c r="D182" s="88" t="s">
        <v>85</v>
      </c>
      <c r="E182" s="89"/>
      <c r="F182" s="87"/>
      <c r="G182" s="2" t="s">
        <v>26</v>
      </c>
      <c r="H182" s="2">
        <v>1978000219</v>
      </c>
      <c r="I182" s="2" t="s">
        <v>27</v>
      </c>
      <c r="J182" s="3" t="s">
        <v>28</v>
      </c>
      <c r="L182" s="2">
        <v>2030101000000</v>
      </c>
      <c r="M182" s="4" t="s">
        <v>21</v>
      </c>
      <c r="N182" s="5">
        <v>82718046.409999996</v>
      </c>
      <c r="O182" s="2" t="s">
        <v>22</v>
      </c>
      <c r="P182" s="5">
        <v>1028.3699999999999</v>
      </c>
      <c r="Q182" s="5">
        <v>341978.87</v>
      </c>
      <c r="R182" s="5">
        <v>83058996.909999996</v>
      </c>
      <c r="S182" s="2" t="s">
        <v>22</v>
      </c>
    </row>
    <row r="183" spans="2:19">
      <c r="B183" s="86" t="s">
        <v>16</v>
      </c>
      <c r="C183" s="87"/>
      <c r="D183" s="88" t="s">
        <v>85</v>
      </c>
      <c r="E183" s="89"/>
      <c r="F183" s="87"/>
      <c r="G183" s="2" t="s">
        <v>26</v>
      </c>
      <c r="H183" s="2">
        <v>1978000383</v>
      </c>
      <c r="I183" s="2" t="s">
        <v>27</v>
      </c>
      <c r="J183" s="3" t="s">
        <v>28</v>
      </c>
      <c r="L183" s="2">
        <v>2030101000000</v>
      </c>
      <c r="M183" s="4" t="s">
        <v>21</v>
      </c>
      <c r="N183" s="5">
        <v>51117585.560000002</v>
      </c>
      <c r="O183" s="2" t="s">
        <v>22</v>
      </c>
      <c r="P183" s="5">
        <v>73272.5</v>
      </c>
      <c r="Q183" s="5">
        <v>10398.9</v>
      </c>
      <c r="R183" s="5">
        <v>51054711.960000001</v>
      </c>
      <c r="S183" s="2" t="s">
        <v>22</v>
      </c>
    </row>
    <row r="184" spans="2:19">
      <c r="B184" s="86" t="s">
        <v>16</v>
      </c>
      <c r="C184" s="87"/>
      <c r="D184" s="88" t="s">
        <v>85</v>
      </c>
      <c r="E184" s="89"/>
      <c r="F184" s="87"/>
      <c r="G184" s="2" t="s">
        <v>26</v>
      </c>
      <c r="H184" s="2">
        <v>2006003429</v>
      </c>
      <c r="I184" s="2" t="s">
        <v>23</v>
      </c>
      <c r="J184" s="3" t="s">
        <v>24</v>
      </c>
      <c r="L184" s="2">
        <v>2030101000000</v>
      </c>
      <c r="M184" s="4" t="s">
        <v>21</v>
      </c>
      <c r="N184" s="5">
        <v>2536143949.7600002</v>
      </c>
      <c r="O184" s="2" t="s">
        <v>22</v>
      </c>
      <c r="P184" s="5">
        <v>16759871.52</v>
      </c>
      <c r="Q184" s="5">
        <v>22848817.91</v>
      </c>
      <c r="R184" s="5">
        <v>2542232896.1500001</v>
      </c>
      <c r="S184" s="2" t="s">
        <v>22</v>
      </c>
    </row>
    <row r="185" spans="2:19">
      <c r="B185" s="86" t="s">
        <v>16</v>
      </c>
      <c r="C185" s="87"/>
      <c r="D185" s="88" t="s">
        <v>86</v>
      </c>
      <c r="E185" s="89"/>
      <c r="F185" s="87"/>
      <c r="G185" s="2" t="s">
        <v>18</v>
      </c>
      <c r="H185" s="2">
        <v>1983000256</v>
      </c>
      <c r="I185" s="2" t="s">
        <v>27</v>
      </c>
      <c r="J185" s="3" t="s">
        <v>28</v>
      </c>
      <c r="L185" s="2">
        <v>2030101000000</v>
      </c>
      <c r="M185" s="4" t="s">
        <v>21</v>
      </c>
      <c r="N185" s="5">
        <v>776855432.13</v>
      </c>
      <c r="O185" s="2" t="s">
        <v>22</v>
      </c>
      <c r="P185" s="5">
        <v>28833.78</v>
      </c>
      <c r="Q185" s="5">
        <v>3769128.97</v>
      </c>
      <c r="R185" s="5">
        <v>780595727.32000005</v>
      </c>
      <c r="S185" s="2" t="s">
        <v>22</v>
      </c>
    </row>
    <row r="186" spans="2:19">
      <c r="B186" s="86" t="s">
        <v>16</v>
      </c>
      <c r="C186" s="87"/>
      <c r="D186" s="88" t="s">
        <v>86</v>
      </c>
      <c r="E186" s="89"/>
      <c r="F186" s="87"/>
      <c r="G186" s="2" t="s">
        <v>18</v>
      </c>
      <c r="H186" s="2">
        <v>2008002111</v>
      </c>
      <c r="I186" s="2" t="s">
        <v>19</v>
      </c>
      <c r="J186" s="3" t="s">
        <v>24</v>
      </c>
      <c r="L186" s="2">
        <v>2030101000000</v>
      </c>
      <c r="M186" s="4" t="s">
        <v>21</v>
      </c>
      <c r="N186" s="5">
        <v>8039427.75</v>
      </c>
      <c r="O186" s="2" t="s">
        <v>22</v>
      </c>
      <c r="P186" s="5">
        <v>181839.55</v>
      </c>
      <c r="Q186" s="5">
        <v>36540.629999999997</v>
      </c>
      <c r="R186" s="5">
        <v>7894128.8300000001</v>
      </c>
      <c r="S186" s="2" t="s">
        <v>22</v>
      </c>
    </row>
    <row r="187" spans="2:19">
      <c r="B187" s="86" t="s">
        <v>16</v>
      </c>
      <c r="C187" s="87"/>
      <c r="D187" s="88" t="s">
        <v>87</v>
      </c>
      <c r="E187" s="89"/>
      <c r="F187" s="87"/>
      <c r="G187" s="2" t="s">
        <v>18</v>
      </c>
      <c r="H187" s="2">
        <v>2016001674</v>
      </c>
      <c r="I187" s="2" t="s">
        <v>27</v>
      </c>
      <c r="J187" s="3" t="s">
        <v>24</v>
      </c>
      <c r="L187" s="2">
        <v>2030101000000</v>
      </c>
      <c r="M187" s="4" t="s">
        <v>21</v>
      </c>
      <c r="N187" s="5">
        <v>19198550.129999999</v>
      </c>
      <c r="O187" s="2" t="s">
        <v>22</v>
      </c>
      <c r="P187" s="5">
        <v>123596.16</v>
      </c>
      <c r="Q187" s="5">
        <v>142260.41</v>
      </c>
      <c r="R187" s="5">
        <v>19217214.379999999</v>
      </c>
      <c r="S187" s="2" t="s">
        <v>22</v>
      </c>
    </row>
    <row r="188" spans="2:19">
      <c r="B188" s="86" t="s">
        <v>16</v>
      </c>
      <c r="C188" s="87"/>
      <c r="D188" s="88" t="s">
        <v>87</v>
      </c>
      <c r="E188" s="89"/>
      <c r="F188" s="87"/>
      <c r="G188" s="2" t="s">
        <v>18</v>
      </c>
      <c r="H188" s="2">
        <v>2016001747</v>
      </c>
      <c r="I188" s="2" t="s">
        <v>23</v>
      </c>
      <c r="J188" s="3" t="s">
        <v>24</v>
      </c>
      <c r="L188" s="2">
        <v>2030101000000</v>
      </c>
      <c r="M188" s="4" t="s">
        <v>21</v>
      </c>
      <c r="N188" s="5">
        <v>48938752.240000002</v>
      </c>
      <c r="O188" s="2" t="s">
        <v>22</v>
      </c>
      <c r="P188" s="5">
        <v>1492488.57</v>
      </c>
      <c r="Q188" s="5">
        <v>129410.05</v>
      </c>
      <c r="R188" s="5">
        <v>47575673.719999999</v>
      </c>
      <c r="S188" s="2" t="s">
        <v>22</v>
      </c>
    </row>
    <row r="189" spans="2:19">
      <c r="B189" s="86" t="s">
        <v>16</v>
      </c>
      <c r="C189" s="87"/>
      <c r="D189" s="88" t="s">
        <v>87</v>
      </c>
      <c r="E189" s="89"/>
      <c r="F189" s="87"/>
      <c r="G189" s="2" t="s">
        <v>18</v>
      </c>
      <c r="H189" s="2">
        <v>2021000729</v>
      </c>
      <c r="I189" s="2" t="s">
        <v>23</v>
      </c>
      <c r="J189" s="3" t="s">
        <v>24</v>
      </c>
      <c r="L189" s="2">
        <v>2030101000000</v>
      </c>
      <c r="M189" s="4" t="s">
        <v>21</v>
      </c>
      <c r="N189" s="5">
        <v>38825206.460000001</v>
      </c>
      <c r="O189" s="2" t="s">
        <v>22</v>
      </c>
      <c r="P189" s="5">
        <v>470002.66</v>
      </c>
      <c r="Q189" s="5">
        <v>1017414.1</v>
      </c>
      <c r="R189" s="5">
        <v>39372617.899999999</v>
      </c>
      <c r="S189" s="2" t="s">
        <v>22</v>
      </c>
    </row>
    <row r="190" spans="2:19">
      <c r="B190" s="86" t="s">
        <v>16</v>
      </c>
      <c r="C190" s="87"/>
      <c r="D190" s="88" t="s">
        <v>88</v>
      </c>
      <c r="E190" s="89"/>
      <c r="F190" s="87"/>
      <c r="G190" s="2" t="s">
        <v>18</v>
      </c>
      <c r="H190" s="2">
        <v>1980002347</v>
      </c>
      <c r="I190" s="2" t="s">
        <v>27</v>
      </c>
      <c r="J190" s="3" t="s">
        <v>28</v>
      </c>
      <c r="L190" s="2">
        <v>2030101000000</v>
      </c>
      <c r="M190" s="4" t="s">
        <v>21</v>
      </c>
      <c r="N190" s="5">
        <v>87309179.409999996</v>
      </c>
      <c r="O190" s="2" t="s">
        <v>22</v>
      </c>
      <c r="P190" s="5">
        <v>7367382</v>
      </c>
      <c r="Q190" s="5">
        <v>805113.59</v>
      </c>
      <c r="R190" s="5">
        <v>80746911</v>
      </c>
      <c r="S190" s="2" t="s">
        <v>22</v>
      </c>
    </row>
    <row r="191" spans="2:19">
      <c r="B191" s="86" t="s">
        <v>16</v>
      </c>
      <c r="C191" s="87"/>
      <c r="D191" s="88" t="s">
        <v>88</v>
      </c>
      <c r="E191" s="89"/>
      <c r="F191" s="87"/>
      <c r="G191" s="2" t="s">
        <v>18</v>
      </c>
      <c r="H191" s="2">
        <v>2000006965</v>
      </c>
      <c r="I191" s="2" t="s">
        <v>23</v>
      </c>
      <c r="J191" s="3" t="s">
        <v>24</v>
      </c>
      <c r="L191" s="2">
        <v>2030101000000</v>
      </c>
      <c r="M191" s="4" t="s">
        <v>21</v>
      </c>
      <c r="N191" s="5">
        <v>741620141.88</v>
      </c>
      <c r="O191" s="2" t="s">
        <v>22</v>
      </c>
      <c r="P191" s="5">
        <v>51730928.850000001</v>
      </c>
      <c r="Q191" s="5">
        <v>2773228.19</v>
      </c>
      <c r="R191" s="5">
        <v>692662441.22000003</v>
      </c>
      <c r="S191" s="2" t="s">
        <v>22</v>
      </c>
    </row>
    <row r="192" spans="2:19">
      <c r="B192" s="86" t="s">
        <v>16</v>
      </c>
      <c r="C192" s="87"/>
      <c r="D192" s="88" t="s">
        <v>89</v>
      </c>
      <c r="E192" s="89"/>
      <c r="F192" s="87"/>
      <c r="G192" s="2" t="s">
        <v>26</v>
      </c>
      <c r="H192" s="2">
        <v>1979002118</v>
      </c>
      <c r="I192" s="2" t="s">
        <v>27</v>
      </c>
      <c r="J192" s="3" t="s">
        <v>28</v>
      </c>
      <c r="L192" s="2">
        <v>2030101000000</v>
      </c>
      <c r="M192" s="4" t="s">
        <v>21</v>
      </c>
      <c r="N192" s="5">
        <v>2290811482.3099999</v>
      </c>
      <c r="O192" s="2" t="s">
        <v>22</v>
      </c>
      <c r="P192" s="5">
        <v>270567442.02999997</v>
      </c>
      <c r="Q192" s="5">
        <v>11103994.539999999</v>
      </c>
      <c r="R192" s="5">
        <v>2031348034.8199999</v>
      </c>
      <c r="S192" s="2" t="s">
        <v>22</v>
      </c>
    </row>
    <row r="193" spans="2:19">
      <c r="B193" s="86" t="s">
        <v>16</v>
      </c>
      <c r="C193" s="87"/>
      <c r="D193" s="88" t="s">
        <v>89</v>
      </c>
      <c r="E193" s="89"/>
      <c r="F193" s="87"/>
      <c r="G193" s="2" t="s">
        <v>26</v>
      </c>
      <c r="H193" s="2">
        <v>2000005683</v>
      </c>
      <c r="I193" s="2" t="s">
        <v>23</v>
      </c>
      <c r="J193" s="3" t="s">
        <v>24</v>
      </c>
      <c r="L193" s="2">
        <v>2030101000000</v>
      </c>
      <c r="M193" s="4" t="s">
        <v>21</v>
      </c>
      <c r="N193" s="5">
        <v>779374447.38999999</v>
      </c>
      <c r="O193" s="2" t="s">
        <v>22</v>
      </c>
      <c r="P193" s="5">
        <v>5269009.99</v>
      </c>
      <c r="Q193" s="5">
        <v>52484.02</v>
      </c>
      <c r="R193" s="5">
        <v>774157921.41999996</v>
      </c>
      <c r="S193" s="2" t="s">
        <v>22</v>
      </c>
    </row>
    <row r="194" spans="2:19">
      <c r="B194" s="86" t="s">
        <v>16</v>
      </c>
      <c r="C194" s="87"/>
      <c r="D194" s="88" t="s">
        <v>89</v>
      </c>
      <c r="E194" s="89"/>
      <c r="F194" s="87"/>
      <c r="G194" s="2" t="s">
        <v>26</v>
      </c>
      <c r="H194" s="2">
        <v>2006001574</v>
      </c>
      <c r="I194" s="2" t="s">
        <v>19</v>
      </c>
      <c r="J194" s="3" t="s">
        <v>24</v>
      </c>
      <c r="L194" s="2">
        <v>2030101000000</v>
      </c>
      <c r="M194" s="4" t="s">
        <v>21</v>
      </c>
      <c r="N194" s="5">
        <v>1887392408.3499999</v>
      </c>
      <c r="O194" s="2" t="s">
        <v>22</v>
      </c>
      <c r="P194" s="5">
        <v>90074399.469999999</v>
      </c>
      <c r="Q194" s="5">
        <v>3578431.56</v>
      </c>
      <c r="R194" s="5">
        <v>1800896440.4400001</v>
      </c>
      <c r="S194" s="2" t="s">
        <v>22</v>
      </c>
    </row>
    <row r="195" spans="2:19">
      <c r="B195" s="86" t="s">
        <v>16</v>
      </c>
      <c r="C195" s="87"/>
      <c r="D195" s="88" t="s">
        <v>89</v>
      </c>
      <c r="E195" s="89"/>
      <c r="F195" s="87"/>
      <c r="G195" s="2" t="s">
        <v>26</v>
      </c>
      <c r="H195" s="2">
        <v>2009002938</v>
      </c>
      <c r="I195" s="2" t="s">
        <v>23</v>
      </c>
      <c r="J195" s="3" t="s">
        <v>24</v>
      </c>
      <c r="L195" s="2">
        <v>2030101000000</v>
      </c>
      <c r="M195" s="4" t="s">
        <v>21</v>
      </c>
      <c r="N195" s="5">
        <v>127878263.25</v>
      </c>
      <c r="O195" s="2" t="s">
        <v>22</v>
      </c>
      <c r="P195" s="5">
        <v>253546.25</v>
      </c>
      <c r="Q195" s="5">
        <v>629980.51</v>
      </c>
      <c r="R195" s="5">
        <v>128254697.51000001</v>
      </c>
      <c r="S195" s="2" t="s">
        <v>22</v>
      </c>
    </row>
    <row r="196" spans="2:19">
      <c r="B196" s="86" t="s">
        <v>16</v>
      </c>
      <c r="C196" s="87"/>
      <c r="D196" s="88" t="s">
        <v>89</v>
      </c>
      <c r="E196" s="89"/>
      <c r="F196" s="87"/>
      <c r="G196" s="2" t="s">
        <v>26</v>
      </c>
      <c r="H196" s="2">
        <v>2021002111</v>
      </c>
      <c r="I196" s="2" t="s">
        <v>19</v>
      </c>
      <c r="J196" s="3" t="s">
        <v>24</v>
      </c>
      <c r="L196" s="2">
        <v>2030101000000</v>
      </c>
      <c r="M196" s="4" t="s">
        <v>21</v>
      </c>
      <c r="N196" s="5">
        <v>610951771.28999996</v>
      </c>
      <c r="O196" s="2" t="s">
        <v>22</v>
      </c>
      <c r="P196" s="5">
        <v>11479463.939999999</v>
      </c>
      <c r="Q196" s="5">
        <v>328130.09000000003</v>
      </c>
      <c r="R196" s="5">
        <v>599800437.44000006</v>
      </c>
      <c r="S196" s="2" t="s">
        <v>22</v>
      </c>
    </row>
    <row r="197" spans="2:19">
      <c r="B197" s="86" t="s">
        <v>16</v>
      </c>
      <c r="C197" s="87"/>
      <c r="D197" s="88" t="s">
        <v>90</v>
      </c>
      <c r="E197" s="89"/>
      <c r="F197" s="87"/>
      <c r="G197" s="2" t="s">
        <v>18</v>
      </c>
      <c r="H197" s="2">
        <v>1974000265</v>
      </c>
      <c r="I197" s="2" t="s">
        <v>27</v>
      </c>
      <c r="J197" s="3" t="s">
        <v>28</v>
      </c>
      <c r="L197" s="2">
        <v>2030101000000</v>
      </c>
      <c r="M197" s="4" t="s">
        <v>21</v>
      </c>
      <c r="N197" s="5">
        <v>1870332962.95</v>
      </c>
      <c r="O197" s="2" t="s">
        <v>22</v>
      </c>
      <c r="P197" s="5">
        <v>109030684.94</v>
      </c>
      <c r="Q197" s="5">
        <v>239834.14</v>
      </c>
      <c r="R197" s="5">
        <v>1761542112.1500001</v>
      </c>
      <c r="S197" s="2" t="s">
        <v>22</v>
      </c>
    </row>
    <row r="198" spans="2:19">
      <c r="B198" s="86" t="s">
        <v>16</v>
      </c>
      <c r="C198" s="87"/>
      <c r="D198" s="88" t="s">
        <v>90</v>
      </c>
      <c r="E198" s="89"/>
      <c r="F198" s="87"/>
      <c r="G198" s="2" t="s">
        <v>18</v>
      </c>
      <c r="H198" s="2">
        <v>1974000338</v>
      </c>
      <c r="I198" s="2" t="s">
        <v>27</v>
      </c>
      <c r="J198" s="3" t="s">
        <v>28</v>
      </c>
      <c r="L198" s="2">
        <v>2030101000000</v>
      </c>
      <c r="M198" s="4" t="s">
        <v>21</v>
      </c>
      <c r="N198" s="5">
        <v>1394395567.4400001</v>
      </c>
      <c r="O198" s="2" t="s">
        <v>22</v>
      </c>
      <c r="P198" s="5">
        <v>112853915.48</v>
      </c>
      <c r="Q198" s="5">
        <v>1616523.75</v>
      </c>
      <c r="R198" s="5">
        <v>1283158175.71</v>
      </c>
      <c r="S198" s="2" t="s">
        <v>22</v>
      </c>
    </row>
    <row r="199" spans="2:19">
      <c r="B199" s="86" t="s">
        <v>16</v>
      </c>
      <c r="C199" s="87"/>
      <c r="D199" s="88" t="s">
        <v>90</v>
      </c>
      <c r="E199" s="89"/>
      <c r="F199" s="87"/>
      <c r="G199" s="2" t="s">
        <v>18</v>
      </c>
      <c r="H199" s="2">
        <v>1979004511</v>
      </c>
      <c r="I199" s="2" t="s">
        <v>27</v>
      </c>
      <c r="J199" s="3" t="s">
        <v>24</v>
      </c>
      <c r="L199" s="2">
        <v>2030101000000</v>
      </c>
      <c r="M199" s="4" t="s">
        <v>21</v>
      </c>
      <c r="N199" s="5">
        <v>505896500.41000003</v>
      </c>
      <c r="O199" s="2" t="s">
        <v>22</v>
      </c>
      <c r="P199" s="5">
        <v>56881334.990000002</v>
      </c>
      <c r="Q199" s="5">
        <v>5697215.6799999997</v>
      </c>
      <c r="R199" s="5">
        <v>454712381.10000002</v>
      </c>
      <c r="S199" s="2" t="s">
        <v>22</v>
      </c>
    </row>
    <row r="200" spans="2:19">
      <c r="B200" s="86" t="s">
        <v>16</v>
      </c>
      <c r="C200" s="87"/>
      <c r="D200" s="88" t="s">
        <v>90</v>
      </c>
      <c r="E200" s="89"/>
      <c r="F200" s="87"/>
      <c r="G200" s="2" t="s">
        <v>18</v>
      </c>
      <c r="H200" s="2">
        <v>2009003756</v>
      </c>
      <c r="I200" s="2" t="s">
        <v>19</v>
      </c>
      <c r="J200" s="3" t="s">
        <v>24</v>
      </c>
      <c r="L200" s="2">
        <v>2030101000000</v>
      </c>
      <c r="M200" s="4" t="s">
        <v>21</v>
      </c>
      <c r="N200" s="5">
        <v>1289731903.1300001</v>
      </c>
      <c r="O200" s="2" t="s">
        <v>22</v>
      </c>
      <c r="P200" s="5">
        <v>984200.24</v>
      </c>
      <c r="Q200" s="5">
        <v>10248464.52</v>
      </c>
      <c r="R200" s="5">
        <v>1298996167.4100001</v>
      </c>
      <c r="S200" s="2" t="s">
        <v>22</v>
      </c>
    </row>
    <row r="201" spans="2:19">
      <c r="B201" s="86" t="s">
        <v>16</v>
      </c>
      <c r="C201" s="87"/>
      <c r="D201" s="88" t="s">
        <v>90</v>
      </c>
      <c r="E201" s="89"/>
      <c r="F201" s="87"/>
      <c r="G201" s="2" t="s">
        <v>18</v>
      </c>
      <c r="H201" s="2">
        <v>2020002256</v>
      </c>
      <c r="I201" s="2" t="s">
        <v>19</v>
      </c>
      <c r="J201" s="3" t="s">
        <v>24</v>
      </c>
      <c r="L201" s="2">
        <v>2030101000000</v>
      </c>
      <c r="M201" s="4" t="s">
        <v>21</v>
      </c>
      <c r="N201" s="5">
        <v>357231.31</v>
      </c>
      <c r="O201" s="2" t="s">
        <v>22</v>
      </c>
      <c r="P201" s="5">
        <v>18504.669999999998</v>
      </c>
      <c r="Q201" s="5">
        <v>74102.75</v>
      </c>
      <c r="R201" s="5">
        <v>412829.39</v>
      </c>
      <c r="S201" s="2" t="s">
        <v>22</v>
      </c>
    </row>
    <row r="202" spans="2:19">
      <c r="B202" s="86" t="s">
        <v>16</v>
      </c>
      <c r="C202" s="87"/>
      <c r="D202" s="88" t="s">
        <v>91</v>
      </c>
      <c r="E202" s="89"/>
      <c r="F202" s="87"/>
      <c r="G202" s="2" t="s">
        <v>18</v>
      </c>
      <c r="H202" s="2">
        <v>1999000919</v>
      </c>
      <c r="I202" s="2" t="s">
        <v>19</v>
      </c>
      <c r="J202" s="3" t="s">
        <v>24</v>
      </c>
      <c r="L202" s="2">
        <v>2030101000000</v>
      </c>
      <c r="M202" s="4" t="s">
        <v>21</v>
      </c>
      <c r="N202" s="5">
        <v>4148349127.71</v>
      </c>
      <c r="O202" s="2" t="s">
        <v>22</v>
      </c>
      <c r="P202" s="5">
        <v>1413507.14</v>
      </c>
      <c r="Q202" s="5">
        <v>18675055.280000001</v>
      </c>
      <c r="R202" s="5">
        <v>4165610675.8499999</v>
      </c>
      <c r="S202" s="2" t="s">
        <v>22</v>
      </c>
    </row>
    <row r="203" spans="2:19">
      <c r="B203" s="86" t="s">
        <v>16</v>
      </c>
      <c r="C203" s="87"/>
      <c r="D203" s="88" t="s">
        <v>92</v>
      </c>
      <c r="E203" s="89"/>
      <c r="F203" s="87"/>
      <c r="G203" s="2" t="s">
        <v>18</v>
      </c>
      <c r="H203" s="2">
        <v>1981000811</v>
      </c>
      <c r="I203" s="2" t="s">
        <v>23</v>
      </c>
      <c r="J203" s="3" t="s">
        <v>28</v>
      </c>
      <c r="L203" s="2">
        <v>2030101000000</v>
      </c>
      <c r="M203" s="4" t="s">
        <v>21</v>
      </c>
      <c r="N203" s="5">
        <v>155722403</v>
      </c>
      <c r="O203" s="2" t="s">
        <v>22</v>
      </c>
      <c r="P203" s="5">
        <v>102897</v>
      </c>
      <c r="Q203" s="5">
        <v>1897524.9</v>
      </c>
      <c r="R203" s="5">
        <v>157517030.90000001</v>
      </c>
      <c r="S203" s="2" t="s">
        <v>22</v>
      </c>
    </row>
    <row r="204" spans="2:19">
      <c r="B204" s="86" t="s">
        <v>16</v>
      </c>
      <c r="C204" s="87"/>
      <c r="D204" s="88" t="s">
        <v>92</v>
      </c>
      <c r="E204" s="89"/>
      <c r="F204" s="87"/>
      <c r="G204" s="2" t="s">
        <v>18</v>
      </c>
      <c r="H204" s="2">
        <v>1986000419</v>
      </c>
      <c r="I204" s="2" t="s">
        <v>27</v>
      </c>
      <c r="J204" s="3" t="s">
        <v>28</v>
      </c>
      <c r="L204" s="2">
        <v>2030101000000</v>
      </c>
      <c r="M204" s="4" t="s">
        <v>21</v>
      </c>
      <c r="N204" s="5">
        <v>25876770</v>
      </c>
      <c r="O204" s="2" t="s">
        <v>22</v>
      </c>
      <c r="P204" s="5">
        <v>1344840</v>
      </c>
      <c r="Q204" s="5">
        <v>81830</v>
      </c>
      <c r="R204" s="5">
        <v>24613760</v>
      </c>
      <c r="S204" s="2" t="s">
        <v>22</v>
      </c>
    </row>
    <row r="205" spans="2:19">
      <c r="B205" s="86" t="s">
        <v>16</v>
      </c>
      <c r="C205" s="87"/>
      <c r="D205" s="88" t="s">
        <v>92</v>
      </c>
      <c r="E205" s="89"/>
      <c r="F205" s="87"/>
      <c r="G205" s="2" t="s">
        <v>18</v>
      </c>
      <c r="H205" s="2">
        <v>1987000374</v>
      </c>
      <c r="I205" s="2" t="s">
        <v>27</v>
      </c>
      <c r="J205" s="3" t="s">
        <v>28</v>
      </c>
      <c r="L205" s="2">
        <v>2030101000000</v>
      </c>
      <c r="M205" s="4" t="s">
        <v>21</v>
      </c>
      <c r="N205" s="5">
        <v>137208407</v>
      </c>
      <c r="O205" s="2" t="s">
        <v>22</v>
      </c>
      <c r="P205" s="5">
        <v>98533</v>
      </c>
      <c r="Q205" s="5">
        <v>3659025</v>
      </c>
      <c r="R205" s="5">
        <v>140768899</v>
      </c>
      <c r="S205" s="2" t="s">
        <v>22</v>
      </c>
    </row>
    <row r="206" spans="2:19">
      <c r="B206" s="86" t="s">
        <v>16</v>
      </c>
      <c r="C206" s="87"/>
      <c r="D206" s="88" t="s">
        <v>92</v>
      </c>
      <c r="E206" s="89"/>
      <c r="F206" s="87"/>
      <c r="G206" s="2" t="s">
        <v>18</v>
      </c>
      <c r="H206" s="2">
        <v>1989001165</v>
      </c>
      <c r="I206" s="2" t="s">
        <v>27</v>
      </c>
      <c r="J206" s="3" t="s">
        <v>28</v>
      </c>
      <c r="L206" s="2">
        <v>2030101000000</v>
      </c>
      <c r="M206" s="4" t="s">
        <v>21</v>
      </c>
      <c r="N206" s="5">
        <v>43738297</v>
      </c>
      <c r="O206" s="2" t="s">
        <v>22</v>
      </c>
      <c r="P206" s="5">
        <v>1575475</v>
      </c>
      <c r="Q206" s="5">
        <v>1108619</v>
      </c>
      <c r="R206" s="5">
        <v>43271441</v>
      </c>
      <c r="S206" s="2" t="s">
        <v>22</v>
      </c>
    </row>
    <row r="207" spans="2:19">
      <c r="B207" s="86" t="s">
        <v>16</v>
      </c>
      <c r="C207" s="87"/>
      <c r="D207" s="88" t="s">
        <v>92</v>
      </c>
      <c r="E207" s="89"/>
      <c r="F207" s="87"/>
      <c r="G207" s="2" t="s">
        <v>18</v>
      </c>
      <c r="H207" s="2">
        <v>1993001018</v>
      </c>
      <c r="I207" s="2" t="s">
        <v>27</v>
      </c>
      <c r="J207" s="3" t="s">
        <v>28</v>
      </c>
      <c r="L207" s="2">
        <v>2030101000000</v>
      </c>
      <c r="M207" s="4" t="s">
        <v>21</v>
      </c>
      <c r="N207" s="5">
        <v>4226609</v>
      </c>
      <c r="O207" s="2" t="s">
        <v>22</v>
      </c>
      <c r="P207" s="5">
        <v>34699</v>
      </c>
      <c r="Q207" s="5">
        <v>60267</v>
      </c>
      <c r="R207" s="5">
        <v>4252177</v>
      </c>
      <c r="S207" s="2" t="s">
        <v>22</v>
      </c>
    </row>
    <row r="208" spans="2:19">
      <c r="B208" s="86" t="s">
        <v>16</v>
      </c>
      <c r="C208" s="87"/>
      <c r="D208" s="88" t="s">
        <v>92</v>
      </c>
      <c r="E208" s="89"/>
      <c r="F208" s="87"/>
      <c r="G208" s="2" t="s">
        <v>18</v>
      </c>
      <c r="H208" s="2">
        <v>1998006311</v>
      </c>
      <c r="I208" s="2" t="s">
        <v>23</v>
      </c>
      <c r="J208" s="3" t="s">
        <v>28</v>
      </c>
      <c r="L208" s="2">
        <v>2030101000000</v>
      </c>
      <c r="M208" s="4" t="s">
        <v>21</v>
      </c>
      <c r="N208" s="5">
        <v>15721918.52</v>
      </c>
      <c r="O208" s="2" t="s">
        <v>22</v>
      </c>
      <c r="P208" s="5">
        <v>1161700</v>
      </c>
      <c r="Q208" s="5">
        <v>265922.89</v>
      </c>
      <c r="R208" s="5">
        <v>14826141.41</v>
      </c>
      <c r="S208" s="2" t="s">
        <v>22</v>
      </c>
    </row>
    <row r="209" spans="2:19">
      <c r="B209" s="86" t="s">
        <v>16</v>
      </c>
      <c r="C209" s="87"/>
      <c r="D209" s="88" t="s">
        <v>92</v>
      </c>
      <c r="E209" s="89"/>
      <c r="F209" s="87"/>
      <c r="G209" s="2" t="s">
        <v>18</v>
      </c>
      <c r="H209" s="2">
        <v>1998006719</v>
      </c>
      <c r="I209" s="2" t="s">
        <v>23</v>
      </c>
      <c r="J209" s="3" t="s">
        <v>28</v>
      </c>
      <c r="L209" s="2">
        <v>2030101000000</v>
      </c>
      <c r="M209" s="4" t="s">
        <v>21</v>
      </c>
      <c r="N209" s="5">
        <v>33283597.75</v>
      </c>
      <c r="O209" s="2" t="s">
        <v>22</v>
      </c>
      <c r="P209" s="5">
        <v>208664.57</v>
      </c>
      <c r="Q209" s="5">
        <v>696396.09</v>
      </c>
      <c r="R209" s="5">
        <v>33771329.270000003</v>
      </c>
      <c r="S209" s="2" t="s">
        <v>22</v>
      </c>
    </row>
    <row r="210" spans="2:19">
      <c r="B210" s="86" t="s">
        <v>16</v>
      </c>
      <c r="C210" s="87"/>
      <c r="D210" s="88" t="s">
        <v>92</v>
      </c>
      <c r="E210" s="89"/>
      <c r="F210" s="87"/>
      <c r="G210" s="2" t="s">
        <v>18</v>
      </c>
      <c r="H210" s="2">
        <v>2002000247</v>
      </c>
      <c r="I210" s="2" t="s">
        <v>23</v>
      </c>
      <c r="J210" s="3" t="s">
        <v>28</v>
      </c>
      <c r="L210" s="2">
        <v>2030101000000</v>
      </c>
      <c r="M210" s="4" t="s">
        <v>21</v>
      </c>
      <c r="N210" s="5">
        <v>36250660.189999998</v>
      </c>
      <c r="O210" s="2" t="s">
        <v>22</v>
      </c>
      <c r="P210" s="5">
        <v>6363</v>
      </c>
      <c r="Q210" s="5">
        <v>463352.81</v>
      </c>
      <c r="R210" s="5">
        <v>36707650</v>
      </c>
      <c r="S210" s="2" t="s">
        <v>22</v>
      </c>
    </row>
    <row r="211" spans="2:19">
      <c r="B211" s="86" t="s">
        <v>16</v>
      </c>
      <c r="C211" s="87"/>
      <c r="D211" s="88" t="s">
        <v>92</v>
      </c>
      <c r="E211" s="89"/>
      <c r="F211" s="87"/>
      <c r="G211" s="2" t="s">
        <v>18</v>
      </c>
      <c r="H211" s="2">
        <v>2006006665</v>
      </c>
      <c r="I211" s="2" t="s">
        <v>27</v>
      </c>
      <c r="J211" s="3" t="s">
        <v>28</v>
      </c>
      <c r="L211" s="2">
        <v>2030101000000</v>
      </c>
      <c r="M211" s="4" t="s">
        <v>21</v>
      </c>
      <c r="N211" s="5">
        <v>21927646</v>
      </c>
      <c r="O211" s="2" t="s">
        <v>22</v>
      </c>
      <c r="P211" s="5">
        <v>27822</v>
      </c>
      <c r="Q211" s="5">
        <v>1205393</v>
      </c>
      <c r="R211" s="5">
        <v>23105217</v>
      </c>
      <c r="S211" s="2" t="s">
        <v>22</v>
      </c>
    </row>
    <row r="212" spans="2:19">
      <c r="B212" s="86" t="s">
        <v>16</v>
      </c>
      <c r="C212" s="87"/>
      <c r="D212" s="88" t="s">
        <v>92</v>
      </c>
      <c r="E212" s="89"/>
      <c r="F212" s="87"/>
      <c r="G212" s="2" t="s">
        <v>18</v>
      </c>
      <c r="H212" s="2">
        <v>2008003418</v>
      </c>
      <c r="I212" s="2" t="s">
        <v>19</v>
      </c>
      <c r="J212" s="3" t="s">
        <v>28</v>
      </c>
      <c r="L212" s="2">
        <v>2030101000000</v>
      </c>
      <c r="M212" s="4" t="s">
        <v>21</v>
      </c>
      <c r="N212" s="5">
        <v>26756813.59</v>
      </c>
      <c r="O212" s="2" t="s">
        <v>22</v>
      </c>
      <c r="P212" s="5">
        <v>142351.39000000001</v>
      </c>
      <c r="Q212" s="5">
        <v>234300.71</v>
      </c>
      <c r="R212" s="5">
        <v>26848762.91</v>
      </c>
      <c r="S212" s="2" t="s">
        <v>22</v>
      </c>
    </row>
    <row r="213" spans="2:19">
      <c r="B213" s="86" t="s">
        <v>16</v>
      </c>
      <c r="C213" s="87"/>
      <c r="D213" s="88" t="s">
        <v>92</v>
      </c>
      <c r="E213" s="89"/>
      <c r="F213" s="87"/>
      <c r="G213" s="2" t="s">
        <v>18</v>
      </c>
      <c r="H213" s="2">
        <v>2008004211</v>
      </c>
      <c r="I213" s="2" t="s">
        <v>27</v>
      </c>
      <c r="J213" s="3" t="s">
        <v>28</v>
      </c>
      <c r="L213" s="2">
        <v>2030101000000</v>
      </c>
      <c r="M213" s="4" t="s">
        <v>21</v>
      </c>
      <c r="N213" s="5">
        <v>44313680</v>
      </c>
      <c r="O213" s="2" t="s">
        <v>22</v>
      </c>
      <c r="P213" s="5">
        <v>0</v>
      </c>
      <c r="Q213" s="5">
        <v>1827551</v>
      </c>
      <c r="R213" s="5">
        <v>46141231</v>
      </c>
      <c r="S213" s="2" t="s">
        <v>22</v>
      </c>
    </row>
    <row r="214" spans="2:19">
      <c r="B214" s="86" t="s">
        <v>16</v>
      </c>
      <c r="C214" s="87"/>
      <c r="D214" s="88" t="s">
        <v>92</v>
      </c>
      <c r="E214" s="89"/>
      <c r="F214" s="87"/>
      <c r="G214" s="2" t="s">
        <v>18</v>
      </c>
      <c r="H214" s="2">
        <v>2008004392</v>
      </c>
      <c r="I214" s="2" t="s">
        <v>19</v>
      </c>
      <c r="J214" s="3" t="s">
        <v>28</v>
      </c>
      <c r="L214" s="2">
        <v>2030101000000</v>
      </c>
      <c r="M214" s="4" t="s">
        <v>21</v>
      </c>
      <c r="N214" s="5">
        <v>1010622.63</v>
      </c>
      <c r="O214" s="2" t="s">
        <v>22</v>
      </c>
      <c r="P214" s="5">
        <v>11231.89</v>
      </c>
      <c r="Q214" s="5">
        <v>4907.1400000000003</v>
      </c>
      <c r="R214" s="5">
        <v>1004297.88</v>
      </c>
      <c r="S214" s="2" t="s">
        <v>22</v>
      </c>
    </row>
    <row r="215" spans="2:19">
      <c r="B215" s="86" t="s">
        <v>16</v>
      </c>
      <c r="C215" s="87"/>
      <c r="D215" s="88" t="s">
        <v>92</v>
      </c>
      <c r="E215" s="89"/>
      <c r="F215" s="87"/>
      <c r="G215" s="2" t="s">
        <v>18</v>
      </c>
      <c r="H215" s="2">
        <v>2008004465</v>
      </c>
      <c r="I215" s="2" t="s">
        <v>19</v>
      </c>
      <c r="J215" s="3" t="s">
        <v>28</v>
      </c>
      <c r="L215" s="2">
        <v>2030101000000</v>
      </c>
      <c r="M215" s="4" t="s">
        <v>21</v>
      </c>
      <c r="N215" s="5">
        <v>115901229.59</v>
      </c>
      <c r="O215" s="2" t="s">
        <v>22</v>
      </c>
      <c r="P215" s="5">
        <v>409036.68</v>
      </c>
      <c r="Q215" s="5">
        <v>145581</v>
      </c>
      <c r="R215" s="5">
        <v>115637773.91</v>
      </c>
      <c r="S215" s="2" t="s">
        <v>22</v>
      </c>
    </row>
    <row r="216" spans="2:19">
      <c r="B216" s="86" t="s">
        <v>16</v>
      </c>
      <c r="C216" s="87"/>
      <c r="D216" s="88" t="s">
        <v>92</v>
      </c>
      <c r="E216" s="89"/>
      <c r="F216" s="87"/>
      <c r="G216" s="2" t="s">
        <v>18</v>
      </c>
      <c r="H216" s="2">
        <v>2008004538</v>
      </c>
      <c r="I216" s="2" t="s">
        <v>27</v>
      </c>
      <c r="J216" s="3" t="s">
        <v>24</v>
      </c>
      <c r="L216" s="2">
        <v>2030101000000</v>
      </c>
      <c r="M216" s="4" t="s">
        <v>21</v>
      </c>
      <c r="N216" s="5">
        <v>112981794</v>
      </c>
      <c r="O216" s="2" t="s">
        <v>22</v>
      </c>
      <c r="P216" s="5">
        <v>0</v>
      </c>
      <c r="Q216" s="5">
        <v>2662802</v>
      </c>
      <c r="R216" s="5">
        <v>115644596</v>
      </c>
      <c r="S216" s="2" t="s">
        <v>22</v>
      </c>
    </row>
    <row r="217" spans="2:19">
      <c r="B217" s="86" t="s">
        <v>16</v>
      </c>
      <c r="C217" s="87"/>
      <c r="D217" s="88" t="s">
        <v>92</v>
      </c>
      <c r="E217" s="89"/>
      <c r="F217" s="87"/>
      <c r="G217" s="2" t="s">
        <v>18</v>
      </c>
      <c r="H217" s="2">
        <v>2011001511</v>
      </c>
      <c r="I217" s="2" t="s">
        <v>19</v>
      </c>
      <c r="J217" s="3" t="s">
        <v>28</v>
      </c>
      <c r="L217" s="2">
        <v>2030101000000</v>
      </c>
      <c r="M217" s="4" t="s">
        <v>21</v>
      </c>
      <c r="N217" s="5">
        <v>125269682.73</v>
      </c>
      <c r="O217" s="2" t="s">
        <v>22</v>
      </c>
      <c r="P217" s="5">
        <v>306769.49</v>
      </c>
      <c r="Q217" s="5">
        <v>588948.73</v>
      </c>
      <c r="R217" s="5">
        <v>125551861.97</v>
      </c>
      <c r="S217" s="2" t="s">
        <v>22</v>
      </c>
    </row>
    <row r="218" spans="2:19">
      <c r="B218" s="86" t="s">
        <v>16</v>
      </c>
      <c r="C218" s="87"/>
      <c r="D218" s="88" t="s">
        <v>92</v>
      </c>
      <c r="E218" s="89"/>
      <c r="F218" s="87"/>
      <c r="G218" s="2" t="s">
        <v>18</v>
      </c>
      <c r="H218" s="2">
        <v>2017000647</v>
      </c>
      <c r="I218" s="2" t="s">
        <v>19</v>
      </c>
      <c r="J218" s="3" t="s">
        <v>24</v>
      </c>
      <c r="L218" s="2">
        <v>2030101000000</v>
      </c>
      <c r="M218" s="4" t="s">
        <v>21</v>
      </c>
      <c r="N218" s="5">
        <v>880397994.22000003</v>
      </c>
      <c r="O218" s="2" t="s">
        <v>22</v>
      </c>
      <c r="P218" s="5">
        <v>5096076.6399999997</v>
      </c>
      <c r="Q218" s="5">
        <v>3450604.96</v>
      </c>
      <c r="R218" s="5">
        <v>878752522.53999996</v>
      </c>
      <c r="S218" s="2" t="s">
        <v>22</v>
      </c>
    </row>
    <row r="219" spans="2:19">
      <c r="B219" s="86" t="s">
        <v>16</v>
      </c>
      <c r="C219" s="87"/>
      <c r="D219" s="88" t="s">
        <v>93</v>
      </c>
      <c r="E219" s="89"/>
      <c r="F219" s="87"/>
      <c r="G219" s="2" t="s">
        <v>18</v>
      </c>
      <c r="H219" s="2">
        <v>1982002018</v>
      </c>
      <c r="I219" s="2" t="s">
        <v>27</v>
      </c>
      <c r="J219" s="3" t="s">
        <v>20</v>
      </c>
      <c r="L219" s="2">
        <v>2030101000000</v>
      </c>
      <c r="M219" s="4" t="s">
        <v>21</v>
      </c>
      <c r="N219" s="5">
        <v>1439445011.03</v>
      </c>
      <c r="O219" s="2" t="s">
        <v>22</v>
      </c>
      <c r="P219" s="5">
        <v>64032957.979999997</v>
      </c>
      <c r="Q219" s="5">
        <v>35589145.880000003</v>
      </c>
      <c r="R219" s="5">
        <v>1411001198.9300001</v>
      </c>
      <c r="S219" s="2" t="s">
        <v>22</v>
      </c>
    </row>
    <row r="220" spans="2:19">
      <c r="B220" s="86" t="s">
        <v>16</v>
      </c>
      <c r="C220" s="87"/>
      <c r="D220" s="88" t="s">
        <v>93</v>
      </c>
      <c r="E220" s="89"/>
      <c r="F220" s="87"/>
      <c r="G220" s="2" t="s">
        <v>18</v>
      </c>
      <c r="H220" s="2">
        <v>1988000947</v>
      </c>
      <c r="I220" s="2" t="s">
        <v>27</v>
      </c>
      <c r="J220" s="3" t="s">
        <v>28</v>
      </c>
      <c r="L220" s="2">
        <v>2030101000000</v>
      </c>
      <c r="M220" s="4" t="s">
        <v>21</v>
      </c>
      <c r="N220" s="5">
        <v>137740954.58000001</v>
      </c>
      <c r="O220" s="2" t="s">
        <v>22</v>
      </c>
      <c r="P220" s="5">
        <v>2302470.37</v>
      </c>
      <c r="Q220" s="5">
        <v>6168960.1699999999</v>
      </c>
      <c r="R220" s="5">
        <v>141607444.38</v>
      </c>
      <c r="S220" s="2" t="s">
        <v>22</v>
      </c>
    </row>
    <row r="221" spans="2:19">
      <c r="B221" s="86" t="s">
        <v>16</v>
      </c>
      <c r="C221" s="87"/>
      <c r="D221" s="88" t="s">
        <v>93</v>
      </c>
      <c r="E221" s="89"/>
      <c r="F221" s="87"/>
      <c r="G221" s="2" t="s">
        <v>18</v>
      </c>
      <c r="H221" s="2">
        <v>1998002292</v>
      </c>
      <c r="I221" s="2" t="s">
        <v>23</v>
      </c>
      <c r="J221" s="3" t="s">
        <v>28</v>
      </c>
      <c r="L221" s="2">
        <v>2030101000000</v>
      </c>
      <c r="M221" s="4" t="s">
        <v>21</v>
      </c>
      <c r="N221" s="5">
        <v>518179132.13</v>
      </c>
      <c r="O221" s="2" t="s">
        <v>22</v>
      </c>
      <c r="P221" s="5">
        <v>5762594.6299999999</v>
      </c>
      <c r="Q221" s="5">
        <v>5948274.1299999999</v>
      </c>
      <c r="R221" s="5">
        <v>518364811.63</v>
      </c>
      <c r="S221" s="2" t="s">
        <v>22</v>
      </c>
    </row>
    <row r="222" spans="2:19">
      <c r="B222" s="86" t="s">
        <v>16</v>
      </c>
      <c r="C222" s="87"/>
      <c r="D222" s="88" t="s">
        <v>93</v>
      </c>
      <c r="E222" s="89"/>
      <c r="F222" s="87"/>
      <c r="G222" s="2" t="s">
        <v>18</v>
      </c>
      <c r="H222" s="2">
        <v>2006007165</v>
      </c>
      <c r="I222" s="2" t="s">
        <v>19</v>
      </c>
      <c r="J222" s="3" t="s">
        <v>24</v>
      </c>
      <c r="L222" s="2">
        <v>2030101000000</v>
      </c>
      <c r="M222" s="4" t="s">
        <v>21</v>
      </c>
      <c r="N222" s="5">
        <v>334734187.97000003</v>
      </c>
      <c r="O222" s="2" t="s">
        <v>22</v>
      </c>
      <c r="P222" s="5">
        <v>3877644.14</v>
      </c>
      <c r="Q222" s="5">
        <v>6841283.6500000004</v>
      </c>
      <c r="R222" s="5">
        <v>337697827.48000002</v>
      </c>
      <c r="S222" s="2" t="s">
        <v>22</v>
      </c>
    </row>
    <row r="223" spans="2:19">
      <c r="B223" s="86" t="s">
        <v>16</v>
      </c>
      <c r="C223" s="87"/>
      <c r="D223" s="88" t="s">
        <v>94</v>
      </c>
      <c r="E223" s="89"/>
      <c r="F223" s="87"/>
      <c r="G223" s="2" t="s">
        <v>18</v>
      </c>
      <c r="H223" s="2">
        <v>1985000474</v>
      </c>
      <c r="I223" s="2" t="s">
        <v>27</v>
      </c>
      <c r="J223" s="3" t="s">
        <v>24</v>
      </c>
      <c r="L223" s="2">
        <v>2030101000000</v>
      </c>
      <c r="M223" s="4" t="s">
        <v>21</v>
      </c>
      <c r="N223" s="5">
        <v>533939814.27999997</v>
      </c>
      <c r="O223" s="2" t="s">
        <v>22</v>
      </c>
      <c r="P223" s="5">
        <v>6633615.0099999998</v>
      </c>
      <c r="Q223" s="5">
        <v>9174946.4000000004</v>
      </c>
      <c r="R223" s="5">
        <v>536481145.67000002</v>
      </c>
      <c r="S223" s="2" t="s">
        <v>22</v>
      </c>
    </row>
    <row r="224" spans="2:19">
      <c r="B224" s="86" t="s">
        <v>16</v>
      </c>
      <c r="C224" s="87"/>
      <c r="D224" s="88" t="s">
        <v>94</v>
      </c>
      <c r="E224" s="89"/>
      <c r="F224" s="87"/>
      <c r="G224" s="2" t="s">
        <v>18</v>
      </c>
      <c r="H224" s="2">
        <v>1986000192</v>
      </c>
      <c r="I224" s="2" t="s">
        <v>27</v>
      </c>
      <c r="J224" s="3" t="s">
        <v>28</v>
      </c>
      <c r="L224" s="2">
        <v>2030101000000</v>
      </c>
      <c r="M224" s="4" t="s">
        <v>21</v>
      </c>
      <c r="N224" s="5">
        <v>180640066.55000001</v>
      </c>
      <c r="O224" s="2" t="s">
        <v>22</v>
      </c>
      <c r="P224" s="5">
        <v>1922771.6</v>
      </c>
      <c r="Q224" s="5">
        <v>1279336.95</v>
      </c>
      <c r="R224" s="5">
        <v>179996631.90000001</v>
      </c>
      <c r="S224" s="2" t="s">
        <v>22</v>
      </c>
    </row>
    <row r="225" spans="2:19">
      <c r="B225" s="86" t="s">
        <v>16</v>
      </c>
      <c r="C225" s="87"/>
      <c r="D225" s="88" t="s">
        <v>94</v>
      </c>
      <c r="E225" s="89"/>
      <c r="F225" s="87"/>
      <c r="G225" s="2" t="s">
        <v>18</v>
      </c>
      <c r="H225" s="2">
        <v>1996002211</v>
      </c>
      <c r="I225" s="2" t="s">
        <v>27</v>
      </c>
      <c r="J225" s="3" t="s">
        <v>24</v>
      </c>
      <c r="L225" s="2">
        <v>2030101000000</v>
      </c>
      <c r="M225" s="4" t="s">
        <v>21</v>
      </c>
      <c r="N225" s="5">
        <v>156082068.34</v>
      </c>
      <c r="O225" s="2" t="s">
        <v>22</v>
      </c>
      <c r="P225" s="5">
        <v>6468768.6699999999</v>
      </c>
      <c r="Q225" s="5">
        <v>3205046.92</v>
      </c>
      <c r="R225" s="5">
        <v>152818346.59</v>
      </c>
      <c r="S225" s="2" t="s">
        <v>22</v>
      </c>
    </row>
    <row r="226" spans="2:19">
      <c r="B226" s="86" t="s">
        <v>16</v>
      </c>
      <c r="C226" s="87"/>
      <c r="D226" s="88" t="s">
        <v>94</v>
      </c>
      <c r="E226" s="89"/>
      <c r="F226" s="87"/>
      <c r="G226" s="2" t="s">
        <v>18</v>
      </c>
      <c r="H226" s="2">
        <v>1997000474</v>
      </c>
      <c r="I226" s="2" t="s">
        <v>27</v>
      </c>
      <c r="J226" s="3" t="s">
        <v>28</v>
      </c>
      <c r="L226" s="2">
        <v>2030101000000</v>
      </c>
      <c r="M226" s="4" t="s">
        <v>21</v>
      </c>
      <c r="N226" s="5">
        <v>230629964.81</v>
      </c>
      <c r="O226" s="2" t="s">
        <v>22</v>
      </c>
      <c r="P226" s="5">
        <v>10505871.35</v>
      </c>
      <c r="Q226" s="5">
        <v>8360215.3499999996</v>
      </c>
      <c r="R226" s="5">
        <v>228484308.81</v>
      </c>
      <c r="S226" s="2" t="s">
        <v>22</v>
      </c>
    </row>
    <row r="227" spans="2:19">
      <c r="B227" s="86" t="s">
        <v>16</v>
      </c>
      <c r="C227" s="87"/>
      <c r="D227" s="88" t="s">
        <v>94</v>
      </c>
      <c r="E227" s="89"/>
      <c r="F227" s="87"/>
      <c r="G227" s="2" t="s">
        <v>18</v>
      </c>
      <c r="H227" s="2">
        <v>2000000411</v>
      </c>
      <c r="I227" s="2" t="s">
        <v>23</v>
      </c>
      <c r="J227" s="3" t="s">
        <v>24</v>
      </c>
      <c r="L227" s="2">
        <v>2030101000000</v>
      </c>
      <c r="M227" s="4" t="s">
        <v>21</v>
      </c>
      <c r="N227" s="5">
        <v>4582815.6100000003</v>
      </c>
      <c r="O227" s="2" t="s">
        <v>22</v>
      </c>
      <c r="P227" s="5">
        <v>344.99</v>
      </c>
      <c r="Q227" s="5">
        <v>40134.71</v>
      </c>
      <c r="R227" s="5">
        <v>4622605.33</v>
      </c>
      <c r="S227" s="2" t="s">
        <v>22</v>
      </c>
    </row>
    <row r="228" spans="2:19">
      <c r="B228" s="86" t="s">
        <v>16</v>
      </c>
      <c r="C228" s="87"/>
      <c r="D228" s="88" t="s">
        <v>94</v>
      </c>
      <c r="E228" s="89"/>
      <c r="F228" s="87"/>
      <c r="G228" s="2" t="s">
        <v>18</v>
      </c>
      <c r="H228" s="2">
        <v>2005005029</v>
      </c>
      <c r="I228" s="2" t="s">
        <v>19</v>
      </c>
      <c r="J228" s="3" t="s">
        <v>24</v>
      </c>
      <c r="L228" s="2">
        <v>2030101000000</v>
      </c>
      <c r="M228" s="4" t="s">
        <v>21</v>
      </c>
      <c r="N228" s="5">
        <v>349667449.52999997</v>
      </c>
      <c r="O228" s="2" t="s">
        <v>22</v>
      </c>
      <c r="P228" s="5">
        <v>1893680.17</v>
      </c>
      <c r="Q228" s="5">
        <v>1534080.84</v>
      </c>
      <c r="R228" s="5">
        <v>349307850.19999999</v>
      </c>
      <c r="S228" s="2" t="s">
        <v>22</v>
      </c>
    </row>
    <row r="229" spans="2:19">
      <c r="B229" s="86" t="s">
        <v>16</v>
      </c>
      <c r="C229" s="87"/>
      <c r="D229" s="88" t="s">
        <v>94</v>
      </c>
      <c r="E229" s="89"/>
      <c r="F229" s="87"/>
      <c r="G229" s="2" t="s">
        <v>18</v>
      </c>
      <c r="H229" s="2">
        <v>2008000974</v>
      </c>
      <c r="I229" s="2" t="s">
        <v>19</v>
      </c>
      <c r="J229" s="3" t="s">
        <v>24</v>
      </c>
      <c r="L229" s="2">
        <v>2030101000000</v>
      </c>
      <c r="M229" s="4" t="s">
        <v>21</v>
      </c>
      <c r="N229" s="5">
        <v>238708079.96000001</v>
      </c>
      <c r="O229" s="2" t="s">
        <v>22</v>
      </c>
      <c r="P229" s="5">
        <v>2128900.7799999998</v>
      </c>
      <c r="Q229" s="5">
        <v>1009393.84</v>
      </c>
      <c r="R229" s="5">
        <v>237588573.02000001</v>
      </c>
      <c r="S229" s="2" t="s">
        <v>22</v>
      </c>
    </row>
    <row r="230" spans="2:19">
      <c r="B230" s="86" t="s">
        <v>16</v>
      </c>
      <c r="C230" s="87"/>
      <c r="D230" s="88" t="s">
        <v>94</v>
      </c>
      <c r="E230" s="89"/>
      <c r="F230" s="87"/>
      <c r="G230" s="2" t="s">
        <v>18</v>
      </c>
      <c r="H230" s="2">
        <v>2009003292</v>
      </c>
      <c r="I230" s="2" t="s">
        <v>23</v>
      </c>
      <c r="J230" s="3" t="s">
        <v>24</v>
      </c>
      <c r="L230" s="2">
        <v>2030101000000</v>
      </c>
      <c r="M230" s="4" t="s">
        <v>21</v>
      </c>
      <c r="N230" s="5">
        <v>41942608.299999997</v>
      </c>
      <c r="O230" s="2" t="s">
        <v>22</v>
      </c>
      <c r="P230" s="5">
        <v>286020.09000000003</v>
      </c>
      <c r="Q230" s="5">
        <v>160096.17000000001</v>
      </c>
      <c r="R230" s="5">
        <v>41816684.380000003</v>
      </c>
      <c r="S230" s="2" t="s">
        <v>22</v>
      </c>
    </row>
    <row r="231" spans="2:19">
      <c r="B231" s="86" t="s">
        <v>16</v>
      </c>
      <c r="C231" s="87"/>
      <c r="D231" s="88" t="s">
        <v>94</v>
      </c>
      <c r="E231" s="89"/>
      <c r="F231" s="87"/>
      <c r="G231" s="2" t="s">
        <v>18</v>
      </c>
      <c r="H231" s="2">
        <v>2015000747</v>
      </c>
      <c r="I231" s="2" t="s">
        <v>27</v>
      </c>
      <c r="J231" s="3" t="s">
        <v>24</v>
      </c>
      <c r="L231" s="2">
        <v>2030101000000</v>
      </c>
      <c r="M231" s="4" t="s">
        <v>21</v>
      </c>
      <c r="N231" s="5">
        <v>12865230.52</v>
      </c>
      <c r="O231" s="2" t="s">
        <v>22</v>
      </c>
      <c r="P231" s="5">
        <v>181776.41</v>
      </c>
      <c r="Q231" s="5">
        <v>0</v>
      </c>
      <c r="R231" s="5">
        <v>12683454.109999999</v>
      </c>
      <c r="S231" s="2" t="s">
        <v>22</v>
      </c>
    </row>
    <row r="232" spans="2:19">
      <c r="B232" s="86" t="s">
        <v>16</v>
      </c>
      <c r="C232" s="87"/>
      <c r="D232" s="88" t="s">
        <v>95</v>
      </c>
      <c r="E232" s="89"/>
      <c r="F232" s="87"/>
      <c r="G232" s="2" t="s">
        <v>26</v>
      </c>
      <c r="H232" s="2">
        <v>1995001783</v>
      </c>
      <c r="I232" s="2" t="s">
        <v>27</v>
      </c>
      <c r="J232" s="3" t="s">
        <v>28</v>
      </c>
      <c r="L232" s="2">
        <v>2030101000000</v>
      </c>
      <c r="M232" s="4" t="s">
        <v>21</v>
      </c>
      <c r="N232" s="5">
        <v>66652792.460000001</v>
      </c>
      <c r="O232" s="2" t="s">
        <v>22</v>
      </c>
      <c r="P232" s="5">
        <v>6968596.1500000004</v>
      </c>
      <c r="Q232" s="5">
        <v>6548118.1399999997</v>
      </c>
      <c r="R232" s="5">
        <v>66232314.450000003</v>
      </c>
      <c r="S232" s="2" t="s">
        <v>22</v>
      </c>
    </row>
    <row r="233" spans="2:19">
      <c r="B233" s="86" t="s">
        <v>16</v>
      </c>
      <c r="C233" s="87"/>
      <c r="D233" s="88" t="s">
        <v>95</v>
      </c>
      <c r="E233" s="89"/>
      <c r="F233" s="87"/>
      <c r="G233" s="2" t="s">
        <v>26</v>
      </c>
      <c r="H233" s="2">
        <v>2000002447</v>
      </c>
      <c r="I233" s="2" t="s">
        <v>19</v>
      </c>
      <c r="J233" s="3" t="s">
        <v>24</v>
      </c>
      <c r="L233" s="2">
        <v>2030101000000</v>
      </c>
      <c r="M233" s="4" t="s">
        <v>21</v>
      </c>
      <c r="N233" s="5">
        <v>894256450.25999999</v>
      </c>
      <c r="O233" s="2" t="s">
        <v>22</v>
      </c>
      <c r="P233" s="5">
        <v>11957669.039999999</v>
      </c>
      <c r="Q233" s="5">
        <v>14938228.300000001</v>
      </c>
      <c r="R233" s="5">
        <v>897237009.51999998</v>
      </c>
      <c r="S233" s="2" t="s">
        <v>22</v>
      </c>
    </row>
    <row r="234" spans="2:19">
      <c r="B234" s="86" t="s">
        <v>16</v>
      </c>
      <c r="C234" s="87"/>
      <c r="D234" s="88" t="s">
        <v>96</v>
      </c>
      <c r="E234" s="89"/>
      <c r="F234" s="87"/>
      <c r="G234" s="2" t="s">
        <v>26</v>
      </c>
      <c r="H234" s="2">
        <v>1993000429</v>
      </c>
      <c r="I234" s="2" t="s">
        <v>27</v>
      </c>
      <c r="J234" s="3" t="s">
        <v>28</v>
      </c>
      <c r="L234" s="2">
        <v>2030101000000</v>
      </c>
      <c r="M234" s="4" t="s">
        <v>21</v>
      </c>
      <c r="N234" s="5">
        <v>137395338.05000001</v>
      </c>
      <c r="O234" s="2" t="s">
        <v>22</v>
      </c>
      <c r="P234" s="5">
        <v>5841669.1600000001</v>
      </c>
      <c r="Q234" s="5">
        <v>4317283.97</v>
      </c>
      <c r="R234" s="5">
        <v>135870952.86000001</v>
      </c>
      <c r="S234" s="2" t="s">
        <v>22</v>
      </c>
    </row>
    <row r="235" spans="2:19">
      <c r="B235" s="86" t="s">
        <v>16</v>
      </c>
      <c r="C235" s="87"/>
      <c r="D235" s="88" t="s">
        <v>96</v>
      </c>
      <c r="E235" s="89"/>
      <c r="F235" s="87"/>
      <c r="G235" s="2" t="s">
        <v>26</v>
      </c>
      <c r="H235" s="2">
        <v>2006006811</v>
      </c>
      <c r="I235" s="2" t="s">
        <v>19</v>
      </c>
      <c r="J235" s="3" t="s">
        <v>24</v>
      </c>
      <c r="L235" s="2">
        <v>2030101000000</v>
      </c>
      <c r="M235" s="4" t="s">
        <v>21</v>
      </c>
      <c r="N235" s="5">
        <v>1017604822.41</v>
      </c>
      <c r="O235" s="2" t="s">
        <v>22</v>
      </c>
      <c r="P235" s="5">
        <v>13408707.789999999</v>
      </c>
      <c r="Q235" s="5">
        <v>1520637.09</v>
      </c>
      <c r="R235" s="5">
        <v>1005716751.71</v>
      </c>
      <c r="S235" s="2" t="s">
        <v>22</v>
      </c>
    </row>
    <row r="236" spans="2:19">
      <c r="B236" s="86" t="s">
        <v>16</v>
      </c>
      <c r="C236" s="87"/>
      <c r="D236" s="88" t="s">
        <v>96</v>
      </c>
      <c r="E236" s="89"/>
      <c r="F236" s="87"/>
      <c r="G236" s="2" t="s">
        <v>26</v>
      </c>
      <c r="H236" s="2">
        <v>2020000611</v>
      </c>
      <c r="I236" s="2" t="s">
        <v>27</v>
      </c>
      <c r="J236" s="3" t="s">
        <v>24</v>
      </c>
      <c r="L236" s="2">
        <v>2030101000000</v>
      </c>
      <c r="M236" s="4" t="s">
        <v>21</v>
      </c>
      <c r="N236" s="5">
        <v>355749147.00999999</v>
      </c>
      <c r="O236" s="2" t="s">
        <v>22</v>
      </c>
      <c r="P236" s="5">
        <v>3816834</v>
      </c>
      <c r="Q236" s="5">
        <v>8589269</v>
      </c>
      <c r="R236" s="5">
        <v>360521582.00999999</v>
      </c>
      <c r="S236" s="2" t="s">
        <v>22</v>
      </c>
    </row>
    <row r="237" spans="2:19">
      <c r="B237" s="86" t="s">
        <v>16</v>
      </c>
      <c r="C237" s="87"/>
      <c r="D237" s="88" t="s">
        <v>97</v>
      </c>
      <c r="E237" s="89"/>
      <c r="F237" s="87"/>
      <c r="G237" s="2" t="s">
        <v>26</v>
      </c>
      <c r="H237" s="2">
        <v>1980002029</v>
      </c>
      <c r="I237" s="2" t="s">
        <v>27</v>
      </c>
      <c r="J237" s="3" t="s">
        <v>28</v>
      </c>
      <c r="L237" s="2">
        <v>2030101000000</v>
      </c>
      <c r="M237" s="4" t="s">
        <v>21</v>
      </c>
      <c r="N237" s="5">
        <v>5200191368.6700001</v>
      </c>
      <c r="O237" s="2" t="s">
        <v>22</v>
      </c>
      <c r="P237" s="5">
        <v>175266752.18000001</v>
      </c>
      <c r="Q237" s="5">
        <v>141458.48000000001</v>
      </c>
      <c r="R237" s="5">
        <v>5025066074.9700003</v>
      </c>
      <c r="S237" s="2" t="s">
        <v>22</v>
      </c>
    </row>
    <row r="238" spans="2:19">
      <c r="B238" s="86" t="s">
        <v>16</v>
      </c>
      <c r="C238" s="87"/>
      <c r="D238" s="88" t="s">
        <v>97</v>
      </c>
      <c r="E238" s="89"/>
      <c r="F238" s="87"/>
      <c r="G238" s="2" t="s">
        <v>26</v>
      </c>
      <c r="H238" s="2">
        <v>2001002165</v>
      </c>
      <c r="I238" s="2" t="s">
        <v>23</v>
      </c>
      <c r="J238" s="3" t="s">
        <v>28</v>
      </c>
      <c r="L238" s="2">
        <v>2030101000000</v>
      </c>
      <c r="M238" s="4" t="s">
        <v>21</v>
      </c>
      <c r="N238" s="5">
        <v>5191753448.54</v>
      </c>
      <c r="O238" s="2" t="s">
        <v>22</v>
      </c>
      <c r="P238" s="5">
        <v>366909870.52999997</v>
      </c>
      <c r="Q238" s="5">
        <v>172939508.97999999</v>
      </c>
      <c r="R238" s="5">
        <v>4997783086.9899998</v>
      </c>
      <c r="S238" s="2" t="s">
        <v>22</v>
      </c>
    </row>
    <row r="239" spans="2:19">
      <c r="B239" s="86" t="s">
        <v>16</v>
      </c>
      <c r="C239" s="87"/>
      <c r="D239" s="88" t="s">
        <v>97</v>
      </c>
      <c r="E239" s="89"/>
      <c r="F239" s="87"/>
      <c r="G239" s="2" t="s">
        <v>26</v>
      </c>
      <c r="H239" s="2">
        <v>2001002238</v>
      </c>
      <c r="I239" s="2" t="s">
        <v>27</v>
      </c>
      <c r="J239" s="3" t="s">
        <v>28</v>
      </c>
      <c r="L239" s="2">
        <v>2030101000000</v>
      </c>
      <c r="M239" s="4" t="s">
        <v>21</v>
      </c>
      <c r="N239" s="5">
        <v>1973600861.6800001</v>
      </c>
      <c r="O239" s="2" t="s">
        <v>22</v>
      </c>
      <c r="P239" s="5">
        <v>43880568.520000003</v>
      </c>
      <c r="Q239" s="5">
        <v>676879.79</v>
      </c>
      <c r="R239" s="5">
        <v>1930397172.95</v>
      </c>
      <c r="S239" s="2" t="s">
        <v>22</v>
      </c>
    </row>
    <row r="240" spans="2:19">
      <c r="B240" s="86" t="s">
        <v>16</v>
      </c>
      <c r="C240" s="87"/>
      <c r="D240" s="88" t="s">
        <v>97</v>
      </c>
      <c r="E240" s="89"/>
      <c r="F240" s="87"/>
      <c r="G240" s="2" t="s">
        <v>26</v>
      </c>
      <c r="H240" s="2">
        <v>2019002647</v>
      </c>
      <c r="I240" s="2" t="s">
        <v>19</v>
      </c>
      <c r="J240" s="3" t="s">
        <v>24</v>
      </c>
      <c r="L240" s="2">
        <v>2030101000000</v>
      </c>
      <c r="M240" s="4" t="s">
        <v>21</v>
      </c>
      <c r="N240" s="5">
        <v>9586249.0700000003</v>
      </c>
      <c r="O240" s="2" t="s">
        <v>22</v>
      </c>
      <c r="P240" s="5">
        <v>0</v>
      </c>
      <c r="Q240" s="5">
        <v>1142085.53</v>
      </c>
      <c r="R240" s="5">
        <v>10728334.6</v>
      </c>
      <c r="S240" s="2" t="s">
        <v>22</v>
      </c>
    </row>
    <row r="241" spans="2:19">
      <c r="B241" s="86" t="s">
        <v>16</v>
      </c>
      <c r="C241" s="87"/>
      <c r="D241" s="88" t="s">
        <v>98</v>
      </c>
      <c r="E241" s="89"/>
      <c r="F241" s="87"/>
      <c r="G241" s="2" t="s">
        <v>18</v>
      </c>
      <c r="H241" s="2">
        <v>1980002411</v>
      </c>
      <c r="I241" s="2" t="s">
        <v>27</v>
      </c>
      <c r="J241" s="3" t="s">
        <v>28</v>
      </c>
      <c r="L241" s="2">
        <v>2030101000000</v>
      </c>
      <c r="M241" s="4" t="s">
        <v>21</v>
      </c>
      <c r="N241" s="5">
        <v>1253313723.52</v>
      </c>
      <c r="O241" s="2" t="s">
        <v>22</v>
      </c>
      <c r="P241" s="5">
        <v>43810.91</v>
      </c>
      <c r="Q241" s="5">
        <v>5879717.2300000004</v>
      </c>
      <c r="R241" s="5">
        <v>1259149629.8399999</v>
      </c>
      <c r="S241" s="2" t="s">
        <v>22</v>
      </c>
    </row>
    <row r="242" spans="2:19">
      <c r="B242" s="86" t="s">
        <v>16</v>
      </c>
      <c r="C242" s="87"/>
      <c r="D242" s="88" t="s">
        <v>98</v>
      </c>
      <c r="E242" s="89"/>
      <c r="F242" s="87"/>
      <c r="G242" s="2" t="s">
        <v>18</v>
      </c>
      <c r="H242" s="2">
        <v>2006005138</v>
      </c>
      <c r="I242" s="2" t="s">
        <v>19</v>
      </c>
      <c r="J242" s="3" t="s">
        <v>24</v>
      </c>
      <c r="L242" s="2">
        <v>2030101000000</v>
      </c>
      <c r="M242" s="4" t="s">
        <v>21</v>
      </c>
      <c r="N242" s="5">
        <v>174501524.84</v>
      </c>
      <c r="O242" s="2" t="s">
        <v>22</v>
      </c>
      <c r="P242" s="5">
        <v>0</v>
      </c>
      <c r="Q242" s="5">
        <v>1108665.1299999999</v>
      </c>
      <c r="R242" s="5">
        <v>175610189.97</v>
      </c>
      <c r="S242" s="2" t="s">
        <v>22</v>
      </c>
    </row>
    <row r="243" spans="2:19">
      <c r="B243" s="86" t="s">
        <v>16</v>
      </c>
      <c r="C243" s="87"/>
      <c r="D243" s="88" t="s">
        <v>99</v>
      </c>
      <c r="E243" s="89"/>
      <c r="F243" s="87"/>
      <c r="G243" s="2" t="s">
        <v>18</v>
      </c>
      <c r="H243" s="2">
        <v>1979004374</v>
      </c>
      <c r="I243" s="2" t="s">
        <v>27</v>
      </c>
      <c r="J243" s="3" t="s">
        <v>28</v>
      </c>
      <c r="L243" s="2">
        <v>2030101000000</v>
      </c>
      <c r="M243" s="4" t="s">
        <v>21</v>
      </c>
      <c r="N243" s="5">
        <v>656567184.36000001</v>
      </c>
      <c r="O243" s="2" t="s">
        <v>22</v>
      </c>
      <c r="P243" s="5">
        <v>72236889.879999995</v>
      </c>
      <c r="Q243" s="5">
        <v>40758399.43</v>
      </c>
      <c r="R243" s="5">
        <v>625088693.90999997</v>
      </c>
      <c r="S243" s="2" t="s">
        <v>22</v>
      </c>
    </row>
    <row r="244" spans="2:19">
      <c r="B244" s="86" t="s">
        <v>16</v>
      </c>
      <c r="C244" s="87"/>
      <c r="D244" s="88" t="s">
        <v>99</v>
      </c>
      <c r="E244" s="89"/>
      <c r="F244" s="87"/>
      <c r="G244" s="2" t="s">
        <v>18</v>
      </c>
      <c r="H244" s="2">
        <v>1979004447</v>
      </c>
      <c r="I244" s="2" t="s">
        <v>27</v>
      </c>
      <c r="J244" s="3" t="s">
        <v>28</v>
      </c>
      <c r="L244" s="2">
        <v>2030101000000</v>
      </c>
      <c r="M244" s="4" t="s">
        <v>21</v>
      </c>
      <c r="N244" s="5">
        <v>2504068189.6399999</v>
      </c>
      <c r="O244" s="2" t="s">
        <v>22</v>
      </c>
      <c r="P244" s="5">
        <v>435579804.75</v>
      </c>
      <c r="Q244" s="5">
        <v>211274858.74000001</v>
      </c>
      <c r="R244" s="5">
        <v>2279763243.6300001</v>
      </c>
      <c r="S244" s="2" t="s">
        <v>22</v>
      </c>
    </row>
    <row r="245" spans="2:19">
      <c r="B245" s="86" t="s">
        <v>16</v>
      </c>
      <c r="C245" s="87"/>
      <c r="D245" s="88" t="s">
        <v>99</v>
      </c>
      <c r="E245" s="89"/>
      <c r="F245" s="87"/>
      <c r="G245" s="2" t="s">
        <v>18</v>
      </c>
      <c r="H245" s="2">
        <v>1979004692</v>
      </c>
      <c r="I245" s="2" t="s">
        <v>27</v>
      </c>
      <c r="J245" s="3" t="s">
        <v>28</v>
      </c>
      <c r="L245" s="2">
        <v>2030101000000</v>
      </c>
      <c r="M245" s="4" t="s">
        <v>21</v>
      </c>
      <c r="N245" s="5">
        <v>459231518.19</v>
      </c>
      <c r="O245" s="2" t="s">
        <v>22</v>
      </c>
      <c r="P245" s="5">
        <v>35944.06</v>
      </c>
      <c r="Q245" s="5">
        <v>29407989.699999999</v>
      </c>
      <c r="R245" s="5">
        <v>488603563.82999998</v>
      </c>
      <c r="S245" s="2" t="s">
        <v>22</v>
      </c>
    </row>
    <row r="246" spans="2:19">
      <c r="B246" s="86" t="s">
        <v>16</v>
      </c>
      <c r="C246" s="87"/>
      <c r="D246" s="88" t="s">
        <v>99</v>
      </c>
      <c r="E246" s="89"/>
      <c r="F246" s="87"/>
      <c r="G246" s="2" t="s">
        <v>18</v>
      </c>
      <c r="H246" s="2">
        <v>2002001456</v>
      </c>
      <c r="I246" s="2" t="s">
        <v>19</v>
      </c>
      <c r="J246" s="3" t="s">
        <v>24</v>
      </c>
      <c r="L246" s="2">
        <v>2030101000000</v>
      </c>
      <c r="M246" s="4" t="s">
        <v>21</v>
      </c>
      <c r="N246" s="5">
        <v>3373527482.54</v>
      </c>
      <c r="O246" s="2" t="s">
        <v>22</v>
      </c>
      <c r="P246" s="5">
        <v>621296393.04999995</v>
      </c>
      <c r="Q246" s="5">
        <v>439416192.80000001</v>
      </c>
      <c r="R246" s="5">
        <v>3191647282.29</v>
      </c>
      <c r="S246" s="2" t="s">
        <v>22</v>
      </c>
    </row>
    <row r="247" spans="2:19">
      <c r="B247" s="86" t="s">
        <v>16</v>
      </c>
      <c r="C247" s="87"/>
      <c r="D247" s="88" t="s">
        <v>99</v>
      </c>
      <c r="E247" s="89"/>
      <c r="F247" s="87"/>
      <c r="G247" s="2" t="s">
        <v>18</v>
      </c>
      <c r="H247" s="2">
        <v>2003001311</v>
      </c>
      <c r="I247" s="2" t="s">
        <v>19</v>
      </c>
      <c r="J247" s="3" t="s">
        <v>24</v>
      </c>
      <c r="L247" s="2">
        <v>2030101000000</v>
      </c>
      <c r="M247" s="4" t="s">
        <v>21</v>
      </c>
      <c r="N247" s="5">
        <v>44768117.859999999</v>
      </c>
      <c r="O247" s="2" t="s">
        <v>22</v>
      </c>
      <c r="P247" s="5">
        <v>410723.84000000003</v>
      </c>
      <c r="Q247" s="5">
        <v>134048.29999999999</v>
      </c>
      <c r="R247" s="5">
        <v>44491442.32</v>
      </c>
      <c r="S247" s="2" t="s">
        <v>22</v>
      </c>
    </row>
    <row r="248" spans="2:19">
      <c r="B248" s="86" t="s">
        <v>16</v>
      </c>
      <c r="C248" s="87"/>
      <c r="D248" s="88" t="s">
        <v>99</v>
      </c>
      <c r="E248" s="89"/>
      <c r="F248" s="87"/>
      <c r="G248" s="2" t="s">
        <v>18</v>
      </c>
      <c r="H248" s="2">
        <v>2005000329</v>
      </c>
      <c r="I248" s="2" t="s">
        <v>19</v>
      </c>
      <c r="J248" s="3" t="s">
        <v>24</v>
      </c>
      <c r="L248" s="2">
        <v>2030101000000</v>
      </c>
      <c r="M248" s="4" t="s">
        <v>21</v>
      </c>
      <c r="N248" s="5">
        <v>5754960.5599999996</v>
      </c>
      <c r="O248" s="2" t="s">
        <v>22</v>
      </c>
      <c r="P248" s="5">
        <v>29617.62</v>
      </c>
      <c r="Q248" s="5">
        <v>35099.300000000003</v>
      </c>
      <c r="R248" s="5">
        <v>5760442.2400000002</v>
      </c>
      <c r="S248" s="2" t="s">
        <v>22</v>
      </c>
    </row>
    <row r="249" spans="2:19">
      <c r="B249" s="86" t="s">
        <v>16</v>
      </c>
      <c r="C249" s="87"/>
      <c r="D249" s="88" t="s">
        <v>99</v>
      </c>
      <c r="E249" s="89"/>
      <c r="F249" s="87"/>
      <c r="G249" s="2" t="s">
        <v>18</v>
      </c>
      <c r="H249" s="2">
        <v>2006000365</v>
      </c>
      <c r="I249" s="2" t="s">
        <v>19</v>
      </c>
      <c r="J249" s="3" t="s">
        <v>20</v>
      </c>
      <c r="L249" s="2">
        <v>2030101000000</v>
      </c>
      <c r="M249" s="4" t="s">
        <v>21</v>
      </c>
      <c r="N249" s="5">
        <v>0</v>
      </c>
      <c r="O249" s="2" t="s">
        <v>22</v>
      </c>
      <c r="P249" s="5">
        <v>5751.34</v>
      </c>
      <c r="Q249" s="5">
        <v>5415969.75</v>
      </c>
      <c r="R249" s="5">
        <v>5410218.4100000001</v>
      </c>
      <c r="S249" s="2" t="s">
        <v>22</v>
      </c>
    </row>
    <row r="250" spans="2:19">
      <c r="B250" s="86" t="s">
        <v>16</v>
      </c>
      <c r="C250" s="87"/>
      <c r="D250" s="88" t="s">
        <v>99</v>
      </c>
      <c r="E250" s="89"/>
      <c r="F250" s="87"/>
      <c r="G250" s="2" t="s">
        <v>18</v>
      </c>
      <c r="H250" s="2">
        <v>2010004256</v>
      </c>
      <c r="I250" s="2" t="s">
        <v>19</v>
      </c>
      <c r="J250" s="3" t="s">
        <v>24</v>
      </c>
      <c r="L250" s="2">
        <v>2030101000000</v>
      </c>
      <c r="M250" s="4" t="s">
        <v>21</v>
      </c>
      <c r="N250" s="5">
        <v>126596927.20999999</v>
      </c>
      <c r="O250" s="2" t="s">
        <v>22</v>
      </c>
      <c r="P250" s="5">
        <v>1378146.79</v>
      </c>
      <c r="Q250" s="5">
        <v>307782.44</v>
      </c>
      <c r="R250" s="5">
        <v>125526562.86</v>
      </c>
      <c r="S250" s="2" t="s">
        <v>22</v>
      </c>
    </row>
    <row r="251" spans="2:19">
      <c r="B251" s="86" t="s">
        <v>16</v>
      </c>
      <c r="C251" s="87"/>
      <c r="D251" s="88" t="s">
        <v>99</v>
      </c>
      <c r="E251" s="89"/>
      <c r="F251" s="87"/>
      <c r="G251" s="2" t="s">
        <v>18</v>
      </c>
      <c r="H251" s="2">
        <v>2015000992</v>
      </c>
      <c r="I251" s="2" t="s">
        <v>19</v>
      </c>
      <c r="J251" s="3" t="s">
        <v>24</v>
      </c>
      <c r="L251" s="2">
        <v>2030101000000</v>
      </c>
      <c r="M251" s="4" t="s">
        <v>21</v>
      </c>
      <c r="N251" s="5">
        <v>3005756.67</v>
      </c>
      <c r="O251" s="2" t="s">
        <v>22</v>
      </c>
      <c r="P251" s="5">
        <v>44033.43</v>
      </c>
      <c r="Q251" s="5">
        <v>0</v>
      </c>
      <c r="R251" s="5">
        <v>2961723.24</v>
      </c>
      <c r="S251" s="2" t="s">
        <v>22</v>
      </c>
    </row>
    <row r="252" spans="2:19">
      <c r="B252" s="86" t="s">
        <v>16</v>
      </c>
      <c r="C252" s="87"/>
      <c r="D252" s="88" t="s">
        <v>99</v>
      </c>
      <c r="E252" s="89"/>
      <c r="F252" s="87"/>
      <c r="G252" s="2" t="s">
        <v>18</v>
      </c>
      <c r="H252" s="2">
        <v>2016002247</v>
      </c>
      <c r="I252" s="2" t="s">
        <v>19</v>
      </c>
      <c r="J252" s="3" t="s">
        <v>24</v>
      </c>
      <c r="L252" s="2">
        <v>2030101000000</v>
      </c>
      <c r="M252" s="4" t="s">
        <v>21</v>
      </c>
      <c r="N252" s="5">
        <v>1667661.69</v>
      </c>
      <c r="O252" s="2" t="s">
        <v>22</v>
      </c>
      <c r="P252" s="5">
        <v>0</v>
      </c>
      <c r="Q252" s="5">
        <v>13152.62</v>
      </c>
      <c r="R252" s="5">
        <v>1680814.31</v>
      </c>
      <c r="S252" s="2" t="s">
        <v>22</v>
      </c>
    </row>
    <row r="253" spans="2:19">
      <c r="B253" s="86" t="s">
        <v>16</v>
      </c>
      <c r="C253" s="87"/>
      <c r="D253" s="88" t="s">
        <v>99</v>
      </c>
      <c r="E253" s="89"/>
      <c r="F253" s="87"/>
      <c r="G253" s="2" t="s">
        <v>18</v>
      </c>
      <c r="H253" s="2">
        <v>2016002311</v>
      </c>
      <c r="I253" s="2" t="s">
        <v>19</v>
      </c>
      <c r="J253" s="3" t="s">
        <v>24</v>
      </c>
      <c r="L253" s="2">
        <v>2030101000000</v>
      </c>
      <c r="M253" s="4" t="s">
        <v>21</v>
      </c>
      <c r="N253" s="5">
        <v>2273833.65</v>
      </c>
      <c r="O253" s="2" t="s">
        <v>22</v>
      </c>
      <c r="P253" s="5">
        <v>0</v>
      </c>
      <c r="Q253" s="5">
        <v>17807.240000000002</v>
      </c>
      <c r="R253" s="5">
        <v>2291640.89</v>
      </c>
      <c r="S253" s="2" t="s">
        <v>22</v>
      </c>
    </row>
    <row r="254" spans="2:19">
      <c r="B254" s="86" t="s">
        <v>16</v>
      </c>
      <c r="C254" s="87"/>
      <c r="D254" s="88" t="s">
        <v>99</v>
      </c>
      <c r="E254" s="89"/>
      <c r="F254" s="87"/>
      <c r="G254" s="2" t="s">
        <v>18</v>
      </c>
      <c r="H254" s="2">
        <v>2021001547</v>
      </c>
      <c r="I254" s="2" t="s">
        <v>19</v>
      </c>
      <c r="J254" s="3" t="s">
        <v>24</v>
      </c>
      <c r="L254" s="2">
        <v>2030101000000</v>
      </c>
      <c r="M254" s="4" t="s">
        <v>21</v>
      </c>
      <c r="N254" s="5">
        <v>28595.26</v>
      </c>
      <c r="O254" s="2" t="s">
        <v>22</v>
      </c>
      <c r="P254" s="5">
        <v>0</v>
      </c>
      <c r="Q254" s="5">
        <v>13523.24</v>
      </c>
      <c r="R254" s="5">
        <v>42118.5</v>
      </c>
      <c r="S254" s="2" t="s">
        <v>22</v>
      </c>
    </row>
    <row r="255" spans="2:19">
      <c r="B255" s="86" t="s">
        <v>16</v>
      </c>
      <c r="C255" s="87"/>
      <c r="D255" s="88" t="s">
        <v>100</v>
      </c>
      <c r="E255" s="89"/>
      <c r="F255" s="87"/>
      <c r="G255" s="2" t="s">
        <v>26</v>
      </c>
      <c r="H255" s="2">
        <v>1999005147</v>
      </c>
      <c r="I255" s="2" t="s">
        <v>23</v>
      </c>
      <c r="J255" s="3" t="s">
        <v>24</v>
      </c>
      <c r="L255" s="2">
        <v>2030101000000</v>
      </c>
      <c r="M255" s="4" t="s">
        <v>21</v>
      </c>
      <c r="N255" s="5">
        <v>541553446.85000002</v>
      </c>
      <c r="O255" s="2" t="s">
        <v>22</v>
      </c>
      <c r="P255" s="5">
        <v>1448717.66</v>
      </c>
      <c r="Q255" s="5">
        <v>2812752.52</v>
      </c>
      <c r="R255" s="5">
        <v>542917481.71000004</v>
      </c>
      <c r="S255" s="2" t="s">
        <v>22</v>
      </c>
    </row>
    <row r="256" spans="2:19">
      <c r="B256" s="86" t="s">
        <v>16</v>
      </c>
      <c r="C256" s="87"/>
      <c r="D256" s="88" t="s">
        <v>101</v>
      </c>
      <c r="E256" s="89"/>
      <c r="F256" s="87"/>
      <c r="G256" s="2" t="s">
        <v>26</v>
      </c>
      <c r="H256" s="2">
        <v>1985001438</v>
      </c>
      <c r="I256" s="2" t="s">
        <v>27</v>
      </c>
      <c r="J256" s="3" t="s">
        <v>28</v>
      </c>
      <c r="L256" s="2">
        <v>2030101000000</v>
      </c>
      <c r="M256" s="4" t="s">
        <v>21</v>
      </c>
      <c r="N256" s="5">
        <v>181226017.75</v>
      </c>
      <c r="O256" s="2" t="s">
        <v>22</v>
      </c>
      <c r="P256" s="5">
        <v>7.84</v>
      </c>
      <c r="Q256" s="5">
        <v>4818949.01</v>
      </c>
      <c r="R256" s="5">
        <v>186044958.91999999</v>
      </c>
      <c r="S256" s="2" t="s">
        <v>22</v>
      </c>
    </row>
    <row r="257" spans="2:19">
      <c r="B257" s="86" t="s">
        <v>16</v>
      </c>
      <c r="C257" s="87"/>
      <c r="D257" s="88" t="s">
        <v>102</v>
      </c>
      <c r="E257" s="89"/>
      <c r="F257" s="87"/>
      <c r="G257" s="2" t="s">
        <v>18</v>
      </c>
      <c r="H257" s="2">
        <v>1981000747</v>
      </c>
      <c r="I257" s="2" t="s">
        <v>27</v>
      </c>
      <c r="J257" s="3" t="s">
        <v>28</v>
      </c>
      <c r="L257" s="2">
        <v>2030101000000</v>
      </c>
      <c r="M257" s="4" t="s">
        <v>21</v>
      </c>
      <c r="N257" s="5">
        <v>12816501.060000001</v>
      </c>
      <c r="O257" s="2" t="s">
        <v>22</v>
      </c>
      <c r="P257" s="5">
        <v>0</v>
      </c>
      <c r="Q257" s="5">
        <v>187923.8</v>
      </c>
      <c r="R257" s="5">
        <v>13004424.859999999</v>
      </c>
      <c r="S257" s="2" t="s">
        <v>22</v>
      </c>
    </row>
    <row r="258" spans="2:19">
      <c r="B258" s="86" t="s">
        <v>16</v>
      </c>
      <c r="C258" s="87"/>
      <c r="D258" s="88" t="s">
        <v>102</v>
      </c>
      <c r="E258" s="89"/>
      <c r="F258" s="87"/>
      <c r="G258" s="2" t="s">
        <v>18</v>
      </c>
      <c r="H258" s="2">
        <v>2000008038</v>
      </c>
      <c r="I258" s="2" t="s">
        <v>23</v>
      </c>
      <c r="J258" s="3" t="s">
        <v>24</v>
      </c>
      <c r="L258" s="2">
        <v>2030101000000</v>
      </c>
      <c r="M258" s="4" t="s">
        <v>21</v>
      </c>
      <c r="N258" s="5">
        <v>237233289.31</v>
      </c>
      <c r="O258" s="2" t="s">
        <v>22</v>
      </c>
      <c r="P258" s="5">
        <v>151127.62</v>
      </c>
      <c r="Q258" s="5">
        <v>2022880.92</v>
      </c>
      <c r="R258" s="5">
        <v>239105042.61000001</v>
      </c>
      <c r="S258" s="2" t="s">
        <v>22</v>
      </c>
    </row>
    <row r="259" spans="2:19">
      <c r="B259" s="86" t="s">
        <v>16</v>
      </c>
      <c r="C259" s="87"/>
      <c r="D259" s="88" t="s">
        <v>102</v>
      </c>
      <c r="E259" s="89"/>
      <c r="F259" s="87"/>
      <c r="G259" s="2" t="s">
        <v>18</v>
      </c>
      <c r="H259" s="2">
        <v>2008004783</v>
      </c>
      <c r="I259" s="2" t="s">
        <v>27</v>
      </c>
      <c r="J259" s="3" t="s">
        <v>28</v>
      </c>
      <c r="L259" s="2">
        <v>2030101000000</v>
      </c>
      <c r="M259" s="4" t="s">
        <v>21</v>
      </c>
      <c r="N259" s="5">
        <v>313784676.75999999</v>
      </c>
      <c r="O259" s="2" t="s">
        <v>22</v>
      </c>
      <c r="P259" s="5">
        <v>457404.43</v>
      </c>
      <c r="Q259" s="5">
        <v>5505534.5300000003</v>
      </c>
      <c r="R259" s="5">
        <v>318832806.86000001</v>
      </c>
      <c r="S259" s="2" t="s">
        <v>22</v>
      </c>
    </row>
    <row r="260" spans="2:19">
      <c r="B260" s="86" t="s">
        <v>16</v>
      </c>
      <c r="C260" s="87"/>
      <c r="D260" s="88" t="s">
        <v>102</v>
      </c>
      <c r="E260" s="89"/>
      <c r="F260" s="87"/>
      <c r="G260" s="2" t="s">
        <v>18</v>
      </c>
      <c r="H260" s="2">
        <v>2016000619</v>
      </c>
      <c r="I260" s="2" t="s">
        <v>19</v>
      </c>
      <c r="J260" s="3" t="s">
        <v>24</v>
      </c>
      <c r="L260" s="2">
        <v>2030101000000</v>
      </c>
      <c r="M260" s="4" t="s">
        <v>21</v>
      </c>
      <c r="N260" s="5">
        <v>159893151.11000001</v>
      </c>
      <c r="O260" s="2" t="s">
        <v>22</v>
      </c>
      <c r="P260" s="5">
        <v>1433686.05</v>
      </c>
      <c r="Q260" s="5">
        <v>1922310.28</v>
      </c>
      <c r="R260" s="5">
        <v>160381775.34</v>
      </c>
      <c r="S260" s="2" t="s">
        <v>22</v>
      </c>
    </row>
    <row r="261" spans="2:19">
      <c r="B261" s="86" t="s">
        <v>16</v>
      </c>
      <c r="C261" s="87"/>
      <c r="D261" s="88" t="s">
        <v>103</v>
      </c>
      <c r="E261" s="89"/>
      <c r="F261" s="87"/>
      <c r="G261" s="2" t="s">
        <v>26</v>
      </c>
      <c r="H261" s="2">
        <v>1979001529</v>
      </c>
      <c r="I261" s="2" t="s">
        <v>27</v>
      </c>
      <c r="J261" s="3" t="s">
        <v>28</v>
      </c>
      <c r="L261" s="2">
        <v>2030101000000</v>
      </c>
      <c r="M261" s="4" t="s">
        <v>21</v>
      </c>
      <c r="N261" s="5">
        <v>16552230325</v>
      </c>
      <c r="O261" s="2" t="s">
        <v>22</v>
      </c>
      <c r="P261" s="5">
        <v>8670394</v>
      </c>
      <c r="Q261" s="5">
        <v>103209744</v>
      </c>
      <c r="R261" s="5">
        <v>16646769675</v>
      </c>
      <c r="S261" s="2" t="s">
        <v>22</v>
      </c>
    </row>
    <row r="262" spans="2:19">
      <c r="B262" s="86" t="s">
        <v>16</v>
      </c>
      <c r="C262" s="87"/>
      <c r="D262" s="88" t="s">
        <v>103</v>
      </c>
      <c r="E262" s="89"/>
      <c r="F262" s="87"/>
      <c r="G262" s="2" t="s">
        <v>26</v>
      </c>
      <c r="H262" s="2">
        <v>2019000156</v>
      </c>
      <c r="I262" s="2" t="s">
        <v>19</v>
      </c>
      <c r="J262" s="3" t="s">
        <v>24</v>
      </c>
      <c r="L262" s="2">
        <v>2030101000000</v>
      </c>
      <c r="M262" s="4" t="s">
        <v>21</v>
      </c>
      <c r="N262" s="5">
        <v>2405890.84</v>
      </c>
      <c r="O262" s="2" t="s">
        <v>22</v>
      </c>
      <c r="P262" s="5">
        <v>109269.92</v>
      </c>
      <c r="Q262" s="5">
        <v>193400.16</v>
      </c>
      <c r="R262" s="5">
        <v>2490021.08</v>
      </c>
      <c r="S262" s="2" t="s">
        <v>22</v>
      </c>
    </row>
    <row r="263" spans="2:19">
      <c r="B263" s="86" t="s">
        <v>16</v>
      </c>
      <c r="C263" s="87"/>
      <c r="D263" s="88" t="s">
        <v>103</v>
      </c>
      <c r="E263" s="89"/>
      <c r="F263" s="87"/>
      <c r="G263" s="2" t="s">
        <v>26</v>
      </c>
      <c r="H263" s="2">
        <v>2020001519</v>
      </c>
      <c r="I263" s="2" t="s">
        <v>19</v>
      </c>
      <c r="J263" s="3" t="s">
        <v>24</v>
      </c>
      <c r="L263" s="2">
        <v>2030101000000</v>
      </c>
      <c r="M263" s="4" t="s">
        <v>21</v>
      </c>
      <c r="N263" s="5">
        <v>2745181.17</v>
      </c>
      <c r="O263" s="2" t="s">
        <v>22</v>
      </c>
      <c r="P263" s="5">
        <v>13690.61</v>
      </c>
      <c r="Q263" s="5">
        <v>368491.06</v>
      </c>
      <c r="R263" s="5">
        <v>3099981.62</v>
      </c>
      <c r="S263" s="2" t="s">
        <v>22</v>
      </c>
    </row>
    <row r="264" spans="2:19">
      <c r="B264" s="86" t="s">
        <v>16</v>
      </c>
      <c r="C264" s="87"/>
      <c r="D264" s="88" t="s">
        <v>104</v>
      </c>
      <c r="E264" s="89"/>
      <c r="F264" s="87"/>
      <c r="G264" s="2" t="s">
        <v>18</v>
      </c>
      <c r="H264" s="2">
        <v>2006000365</v>
      </c>
      <c r="I264" s="2" t="s">
        <v>19</v>
      </c>
      <c r="J264" s="3" t="s">
        <v>20</v>
      </c>
      <c r="L264" s="2">
        <v>2030101000000</v>
      </c>
      <c r="M264" s="4" t="s">
        <v>21</v>
      </c>
      <c r="N264" s="5">
        <v>5367276.04</v>
      </c>
      <c r="O264" s="2" t="s">
        <v>22</v>
      </c>
      <c r="P264" s="5">
        <v>5367276.04</v>
      </c>
      <c r="Q264" s="5">
        <v>0</v>
      </c>
      <c r="R264" s="5">
        <v>0</v>
      </c>
      <c r="S264" s="2" t="s">
        <v>22</v>
      </c>
    </row>
    <row r="265" spans="2:19">
      <c r="B265" s="86" t="s">
        <v>16</v>
      </c>
      <c r="C265" s="87"/>
      <c r="D265" s="88" t="s">
        <v>105</v>
      </c>
      <c r="E265" s="89"/>
      <c r="F265" s="87"/>
      <c r="G265" s="2" t="s">
        <v>18</v>
      </c>
      <c r="H265" s="2">
        <v>1988000629</v>
      </c>
      <c r="I265" s="2" t="s">
        <v>27</v>
      </c>
      <c r="J265" s="3" t="s">
        <v>28</v>
      </c>
      <c r="L265" s="2">
        <v>2030101000000</v>
      </c>
      <c r="M265" s="4" t="s">
        <v>21</v>
      </c>
      <c r="N265" s="5">
        <v>826148383.14999998</v>
      </c>
      <c r="O265" s="2" t="s">
        <v>22</v>
      </c>
      <c r="P265" s="5">
        <v>2587265.2200000002</v>
      </c>
      <c r="Q265" s="5">
        <v>24848007.93</v>
      </c>
      <c r="R265" s="5">
        <v>848409125.86000001</v>
      </c>
      <c r="S265" s="2" t="s">
        <v>22</v>
      </c>
    </row>
    <row r="266" spans="2:19">
      <c r="B266" s="86" t="s">
        <v>16</v>
      </c>
      <c r="C266" s="87"/>
      <c r="D266" s="88" t="s">
        <v>105</v>
      </c>
      <c r="E266" s="89"/>
      <c r="F266" s="87"/>
      <c r="G266" s="2" t="s">
        <v>18</v>
      </c>
      <c r="H266" s="2">
        <v>1997000611</v>
      </c>
      <c r="I266" s="2" t="s">
        <v>19</v>
      </c>
      <c r="J266" s="3" t="s">
        <v>24</v>
      </c>
      <c r="L266" s="2">
        <v>2030101000000</v>
      </c>
      <c r="M266" s="4" t="s">
        <v>21</v>
      </c>
      <c r="N266" s="5">
        <v>1015970826.87</v>
      </c>
      <c r="O266" s="2" t="s">
        <v>22</v>
      </c>
      <c r="P266" s="5">
        <v>32633735.109999999</v>
      </c>
      <c r="Q266" s="5">
        <v>36020297.759999998</v>
      </c>
      <c r="R266" s="5">
        <v>1019357389.52</v>
      </c>
      <c r="S266" s="2" t="s">
        <v>22</v>
      </c>
    </row>
    <row r="267" spans="2:19">
      <c r="B267" s="86" t="s">
        <v>16</v>
      </c>
      <c r="C267" s="87"/>
      <c r="D267" s="88" t="s">
        <v>106</v>
      </c>
      <c r="E267" s="89"/>
      <c r="F267" s="87"/>
      <c r="G267" s="2" t="s">
        <v>18</v>
      </c>
      <c r="H267" s="2">
        <v>2000001319</v>
      </c>
      <c r="I267" s="2" t="s">
        <v>27</v>
      </c>
      <c r="J267" s="3" t="s">
        <v>28</v>
      </c>
      <c r="L267" s="2">
        <v>2030101000000</v>
      </c>
      <c r="M267" s="4" t="s">
        <v>21</v>
      </c>
      <c r="N267" s="5">
        <v>42988717.990000002</v>
      </c>
      <c r="O267" s="2" t="s">
        <v>22</v>
      </c>
      <c r="P267" s="5">
        <v>14165.68</v>
      </c>
      <c r="Q267" s="5">
        <v>278166.84000000003</v>
      </c>
      <c r="R267" s="5">
        <v>43252719.149999999</v>
      </c>
      <c r="S267" s="2" t="s">
        <v>22</v>
      </c>
    </row>
    <row r="268" spans="2:19">
      <c r="B268" s="86" t="s">
        <v>16</v>
      </c>
      <c r="C268" s="87"/>
      <c r="D268" s="88" t="s">
        <v>106</v>
      </c>
      <c r="E268" s="89"/>
      <c r="F268" s="87"/>
      <c r="G268" s="2" t="s">
        <v>18</v>
      </c>
      <c r="H268" s="2">
        <v>2000001556</v>
      </c>
      <c r="I268" s="2" t="s">
        <v>27</v>
      </c>
      <c r="J268" s="3" t="s">
        <v>28</v>
      </c>
      <c r="L268" s="2">
        <v>2030101000000</v>
      </c>
      <c r="M268" s="4" t="s">
        <v>21</v>
      </c>
      <c r="N268" s="5">
        <v>349882151.66000003</v>
      </c>
      <c r="O268" s="2" t="s">
        <v>22</v>
      </c>
      <c r="P268" s="5">
        <v>73242.05</v>
      </c>
      <c r="Q268" s="5">
        <v>6545894.21</v>
      </c>
      <c r="R268" s="5">
        <v>356354803.81999999</v>
      </c>
      <c r="S268" s="2" t="s">
        <v>22</v>
      </c>
    </row>
    <row r="269" spans="2:19">
      <c r="B269" s="86" t="s">
        <v>16</v>
      </c>
      <c r="C269" s="87"/>
      <c r="D269" s="88" t="s">
        <v>106</v>
      </c>
      <c r="E269" s="89"/>
      <c r="F269" s="87"/>
      <c r="G269" s="2" t="s">
        <v>18</v>
      </c>
      <c r="H269" s="2">
        <v>2000002838</v>
      </c>
      <c r="I269" s="2" t="s">
        <v>23</v>
      </c>
      <c r="J269" s="3" t="s">
        <v>28</v>
      </c>
      <c r="L269" s="2">
        <v>2030101000000</v>
      </c>
      <c r="M269" s="4" t="s">
        <v>21</v>
      </c>
      <c r="N269" s="5">
        <v>4579711424.3800001</v>
      </c>
      <c r="O269" s="2" t="s">
        <v>22</v>
      </c>
      <c r="P269" s="5">
        <v>21110911.420000002</v>
      </c>
      <c r="Q269" s="5">
        <v>47150157.140000001</v>
      </c>
      <c r="R269" s="5">
        <v>4605750670.1000004</v>
      </c>
      <c r="S269" s="2" t="s">
        <v>22</v>
      </c>
    </row>
    <row r="270" spans="2:19">
      <c r="B270" s="86" t="s">
        <v>16</v>
      </c>
      <c r="C270" s="87"/>
      <c r="D270" s="88" t="s">
        <v>106</v>
      </c>
      <c r="E270" s="89"/>
      <c r="F270" s="87"/>
      <c r="G270" s="2" t="s">
        <v>18</v>
      </c>
      <c r="H270" s="2">
        <v>2000006574</v>
      </c>
      <c r="I270" s="2" t="s">
        <v>23</v>
      </c>
      <c r="J270" s="3" t="s">
        <v>24</v>
      </c>
      <c r="L270" s="2">
        <v>2030101000000</v>
      </c>
      <c r="M270" s="4" t="s">
        <v>21</v>
      </c>
      <c r="N270" s="5">
        <v>6093059148.3699999</v>
      </c>
      <c r="O270" s="2" t="s">
        <v>22</v>
      </c>
      <c r="P270" s="5">
        <v>16020783.5</v>
      </c>
      <c r="Q270" s="5">
        <v>41167099.329999998</v>
      </c>
      <c r="R270" s="5">
        <v>6118205464.1999998</v>
      </c>
      <c r="S270" s="2" t="s">
        <v>22</v>
      </c>
    </row>
    <row r="271" spans="2:19">
      <c r="B271" s="86" t="s">
        <v>16</v>
      </c>
      <c r="C271" s="87"/>
      <c r="D271" s="88" t="s">
        <v>106</v>
      </c>
      <c r="E271" s="89"/>
      <c r="F271" s="87"/>
      <c r="G271" s="2" t="s">
        <v>18</v>
      </c>
      <c r="H271" s="2">
        <v>2004000929</v>
      </c>
      <c r="I271" s="2" t="s">
        <v>19</v>
      </c>
      <c r="J271" s="3" t="s">
        <v>28</v>
      </c>
      <c r="L271" s="2">
        <v>2030101000000</v>
      </c>
      <c r="M271" s="4" t="s">
        <v>21</v>
      </c>
      <c r="N271" s="5">
        <v>7646615.4299999997</v>
      </c>
      <c r="O271" s="2" t="s">
        <v>22</v>
      </c>
      <c r="P271" s="5">
        <v>7094.5</v>
      </c>
      <c r="Q271" s="5">
        <v>24407.67</v>
      </c>
      <c r="R271" s="5">
        <v>7663928.5999999996</v>
      </c>
      <c r="S271" s="2" t="s">
        <v>22</v>
      </c>
    </row>
    <row r="272" spans="2:19">
      <c r="B272" s="86" t="s">
        <v>16</v>
      </c>
      <c r="C272" s="87"/>
      <c r="D272" s="88" t="s">
        <v>106</v>
      </c>
      <c r="E272" s="89"/>
      <c r="F272" s="87"/>
      <c r="G272" s="2" t="s">
        <v>18</v>
      </c>
      <c r="H272" s="2">
        <v>2020002711</v>
      </c>
      <c r="I272" s="2" t="s">
        <v>19</v>
      </c>
      <c r="J272" s="3" t="s">
        <v>24</v>
      </c>
      <c r="L272" s="2">
        <v>2030101000000</v>
      </c>
      <c r="M272" s="4" t="s">
        <v>21</v>
      </c>
      <c r="N272" s="5">
        <v>758427.96</v>
      </c>
      <c r="O272" s="2" t="s">
        <v>22</v>
      </c>
      <c r="P272" s="5">
        <v>232317.94</v>
      </c>
      <c r="Q272" s="5">
        <v>275536.51</v>
      </c>
      <c r="R272" s="5">
        <v>801646.53</v>
      </c>
      <c r="S272" s="2" t="s">
        <v>22</v>
      </c>
    </row>
    <row r="273" spans="2:19">
      <c r="B273" s="86" t="s">
        <v>16</v>
      </c>
      <c r="C273" s="87"/>
      <c r="D273" s="88" t="s">
        <v>107</v>
      </c>
      <c r="E273" s="89"/>
      <c r="F273" s="87"/>
      <c r="G273" s="2" t="s">
        <v>18</v>
      </c>
      <c r="H273" s="2">
        <v>1996002074</v>
      </c>
      <c r="I273" s="2" t="s">
        <v>19</v>
      </c>
      <c r="J273" s="3" t="s">
        <v>24</v>
      </c>
      <c r="L273" s="2">
        <v>2030101000000</v>
      </c>
      <c r="M273" s="4" t="s">
        <v>21</v>
      </c>
      <c r="N273" s="5">
        <v>768386061.86000001</v>
      </c>
      <c r="O273" s="2" t="s">
        <v>22</v>
      </c>
      <c r="P273" s="5">
        <v>1372529.07</v>
      </c>
      <c r="Q273" s="5">
        <v>1798824.43</v>
      </c>
      <c r="R273" s="5">
        <v>768812357.22000003</v>
      </c>
      <c r="S273" s="2" t="s">
        <v>22</v>
      </c>
    </row>
    <row r="274" spans="2:19">
      <c r="B274" s="86" t="s">
        <v>16</v>
      </c>
      <c r="C274" s="87"/>
      <c r="D274" s="88" t="s">
        <v>108</v>
      </c>
      <c r="E274" s="89"/>
      <c r="F274" s="87"/>
      <c r="G274" s="2" t="s">
        <v>18</v>
      </c>
      <c r="H274" s="2">
        <v>1988001218</v>
      </c>
      <c r="I274" s="2" t="s">
        <v>27</v>
      </c>
      <c r="J274" s="3" t="s">
        <v>24</v>
      </c>
      <c r="L274" s="2">
        <v>2030101000000</v>
      </c>
      <c r="M274" s="4" t="s">
        <v>21</v>
      </c>
      <c r="N274" s="5">
        <v>5871757413.1000004</v>
      </c>
      <c r="O274" s="2" t="s">
        <v>22</v>
      </c>
      <c r="P274" s="5">
        <v>419068855.61000001</v>
      </c>
      <c r="Q274" s="5">
        <v>228921247.08000001</v>
      </c>
      <c r="R274" s="5">
        <v>5681609804.5699997</v>
      </c>
      <c r="S274" s="2" t="s">
        <v>22</v>
      </c>
    </row>
    <row r="275" spans="2:19">
      <c r="B275" s="86" t="s">
        <v>16</v>
      </c>
      <c r="C275" s="87"/>
      <c r="D275" s="88" t="s">
        <v>108</v>
      </c>
      <c r="E275" s="89"/>
      <c r="F275" s="87"/>
      <c r="G275" s="2" t="s">
        <v>18</v>
      </c>
      <c r="H275" s="2">
        <v>2020002418</v>
      </c>
      <c r="I275" s="2" t="s">
        <v>19</v>
      </c>
      <c r="J275" s="3" t="s">
        <v>24</v>
      </c>
      <c r="L275" s="2">
        <v>2030101000000</v>
      </c>
      <c r="M275" s="4" t="s">
        <v>21</v>
      </c>
      <c r="N275" s="5">
        <v>11628241.23</v>
      </c>
      <c r="O275" s="2" t="s">
        <v>22</v>
      </c>
      <c r="P275" s="5">
        <v>0.11</v>
      </c>
      <c r="Q275" s="5">
        <v>399004.39</v>
      </c>
      <c r="R275" s="5">
        <v>12027245.51</v>
      </c>
      <c r="S275" s="2" t="s">
        <v>22</v>
      </c>
    </row>
    <row r="276" spans="2:19">
      <c r="B276" s="86" t="s">
        <v>16</v>
      </c>
      <c r="C276" s="87"/>
      <c r="D276" s="88" t="s">
        <v>109</v>
      </c>
      <c r="E276" s="89"/>
      <c r="F276" s="87"/>
      <c r="G276" s="2" t="s">
        <v>26</v>
      </c>
      <c r="H276" s="2">
        <v>1979001618</v>
      </c>
      <c r="I276" s="2" t="s">
        <v>27</v>
      </c>
      <c r="J276" s="3" t="s">
        <v>24</v>
      </c>
      <c r="L276" s="2">
        <v>2030101000000</v>
      </c>
      <c r="M276" s="4" t="s">
        <v>21</v>
      </c>
      <c r="N276" s="5">
        <v>1703431240.6099999</v>
      </c>
      <c r="O276" s="2" t="s">
        <v>22</v>
      </c>
      <c r="P276" s="5">
        <v>246551</v>
      </c>
      <c r="Q276" s="5">
        <v>6819005.4900000002</v>
      </c>
      <c r="R276" s="5">
        <v>1710003695.0999999</v>
      </c>
      <c r="S276" s="2" t="s">
        <v>22</v>
      </c>
    </row>
    <row r="277" spans="2:19">
      <c r="B277" s="86" t="s">
        <v>16</v>
      </c>
      <c r="C277" s="87"/>
      <c r="D277" s="88" t="s">
        <v>109</v>
      </c>
      <c r="E277" s="89"/>
      <c r="F277" s="87"/>
      <c r="G277" s="2" t="s">
        <v>26</v>
      </c>
      <c r="H277" s="2">
        <v>2006002929</v>
      </c>
      <c r="I277" s="2" t="s">
        <v>19</v>
      </c>
      <c r="J277" s="3" t="s">
        <v>24</v>
      </c>
      <c r="L277" s="2">
        <v>2030101000000</v>
      </c>
      <c r="M277" s="4" t="s">
        <v>21</v>
      </c>
      <c r="N277" s="5">
        <v>42007037.369999997</v>
      </c>
      <c r="O277" s="2" t="s">
        <v>22</v>
      </c>
      <c r="P277" s="5">
        <v>56016.49</v>
      </c>
      <c r="Q277" s="5">
        <v>220693.02</v>
      </c>
      <c r="R277" s="5">
        <v>42171713.899999999</v>
      </c>
      <c r="S277" s="2" t="s">
        <v>22</v>
      </c>
    </row>
    <row r="278" spans="2:19">
      <c r="B278" s="86" t="s">
        <v>16</v>
      </c>
      <c r="C278" s="87"/>
      <c r="D278" s="88" t="s">
        <v>109</v>
      </c>
      <c r="E278" s="89"/>
      <c r="F278" s="87"/>
      <c r="G278" s="2" t="s">
        <v>26</v>
      </c>
      <c r="H278" s="2">
        <v>2022001974</v>
      </c>
      <c r="I278" s="2" t="s">
        <v>19</v>
      </c>
      <c r="J278" s="3" t="s">
        <v>24</v>
      </c>
      <c r="L278" s="2">
        <v>2030101000000</v>
      </c>
      <c r="M278" s="4" t="s">
        <v>21</v>
      </c>
      <c r="N278" s="5">
        <v>1608.12</v>
      </c>
      <c r="O278" s="2" t="s">
        <v>22</v>
      </c>
      <c r="P278" s="5">
        <v>0</v>
      </c>
      <c r="Q278" s="5">
        <v>5958.16</v>
      </c>
      <c r="R278" s="5">
        <v>7566.28</v>
      </c>
      <c r="S278" s="2" t="s">
        <v>22</v>
      </c>
    </row>
    <row r="279" spans="2:19">
      <c r="B279" s="86" t="s">
        <v>16</v>
      </c>
      <c r="C279" s="87"/>
      <c r="D279" s="88" t="s">
        <v>110</v>
      </c>
      <c r="E279" s="89"/>
      <c r="F279" s="87"/>
      <c r="G279" s="2" t="s">
        <v>26</v>
      </c>
      <c r="H279" s="2">
        <v>1997002711</v>
      </c>
      <c r="I279" s="2" t="s">
        <v>23</v>
      </c>
      <c r="J279" s="3" t="s">
        <v>24</v>
      </c>
      <c r="L279" s="2">
        <v>2030101000000</v>
      </c>
      <c r="M279" s="4" t="s">
        <v>21</v>
      </c>
      <c r="N279" s="5">
        <v>12792640790.9</v>
      </c>
      <c r="O279" s="2" t="s">
        <v>22</v>
      </c>
      <c r="P279" s="5">
        <v>401501.69</v>
      </c>
      <c r="Q279" s="5">
        <v>45981799.829999998</v>
      </c>
      <c r="R279" s="5">
        <v>12838221089.040001</v>
      </c>
      <c r="S279" s="2" t="s">
        <v>22</v>
      </c>
    </row>
    <row r="280" spans="2:19">
      <c r="B280" s="86" t="s">
        <v>16</v>
      </c>
      <c r="C280" s="87"/>
      <c r="D280" s="88" t="s">
        <v>110</v>
      </c>
      <c r="E280" s="89"/>
      <c r="F280" s="87"/>
      <c r="G280" s="2" t="s">
        <v>26</v>
      </c>
      <c r="H280" s="2">
        <v>1997002892</v>
      </c>
      <c r="I280" s="2" t="s">
        <v>27</v>
      </c>
      <c r="J280" s="3" t="s">
        <v>28</v>
      </c>
      <c r="L280" s="2">
        <v>2030101000000</v>
      </c>
      <c r="M280" s="4" t="s">
        <v>21</v>
      </c>
      <c r="N280" s="5">
        <v>9213550514.4899998</v>
      </c>
      <c r="O280" s="2" t="s">
        <v>22</v>
      </c>
      <c r="P280" s="5">
        <v>0</v>
      </c>
      <c r="Q280" s="5">
        <v>27306277.16</v>
      </c>
      <c r="R280" s="5">
        <v>9240856791.6499996</v>
      </c>
      <c r="S280" s="2" t="s">
        <v>22</v>
      </c>
    </row>
    <row r="281" spans="2:19">
      <c r="B281" s="86" t="s">
        <v>16</v>
      </c>
      <c r="C281" s="87"/>
      <c r="D281" s="88" t="s">
        <v>110</v>
      </c>
      <c r="E281" s="89"/>
      <c r="F281" s="87"/>
      <c r="G281" s="2" t="s">
        <v>26</v>
      </c>
      <c r="H281" s="2">
        <v>2012000738</v>
      </c>
      <c r="I281" s="2" t="s">
        <v>19</v>
      </c>
      <c r="J281" s="3" t="s">
        <v>24</v>
      </c>
      <c r="L281" s="2">
        <v>2030101000000</v>
      </c>
      <c r="M281" s="4" t="s">
        <v>21</v>
      </c>
      <c r="N281" s="5">
        <v>66107921.119999997</v>
      </c>
      <c r="O281" s="2" t="s">
        <v>22</v>
      </c>
      <c r="P281" s="5">
        <v>17329.689999999999</v>
      </c>
      <c r="Q281" s="5">
        <v>734109.13</v>
      </c>
      <c r="R281" s="5">
        <v>66824700.560000002</v>
      </c>
      <c r="S281" s="2" t="s">
        <v>22</v>
      </c>
    </row>
    <row r="282" spans="2:19">
      <c r="B282" s="86" t="s">
        <v>16</v>
      </c>
      <c r="C282" s="87"/>
      <c r="D282" s="88" t="s">
        <v>111</v>
      </c>
      <c r="E282" s="89"/>
      <c r="F282" s="87"/>
      <c r="G282" s="2" t="s">
        <v>18</v>
      </c>
      <c r="H282" s="2">
        <v>1995003311</v>
      </c>
      <c r="I282" s="2" t="s">
        <v>23</v>
      </c>
      <c r="J282" s="3" t="s">
        <v>24</v>
      </c>
      <c r="L282" s="2">
        <v>2030101000000</v>
      </c>
      <c r="M282" s="4" t="s">
        <v>21</v>
      </c>
      <c r="N282" s="5">
        <v>1291608293.1700001</v>
      </c>
      <c r="O282" s="2" t="s">
        <v>22</v>
      </c>
      <c r="P282" s="5">
        <v>21752600.609999999</v>
      </c>
      <c r="Q282" s="5">
        <v>29363403.239999998</v>
      </c>
      <c r="R282" s="5">
        <v>1299219095.8</v>
      </c>
      <c r="S282" s="2" t="s">
        <v>22</v>
      </c>
    </row>
    <row r="283" spans="2:19">
      <c r="B283" s="86" t="s">
        <v>16</v>
      </c>
      <c r="C283" s="87"/>
      <c r="D283" s="88" t="s">
        <v>112</v>
      </c>
      <c r="E283" s="89"/>
      <c r="F283" s="87"/>
      <c r="G283" s="2" t="s">
        <v>18</v>
      </c>
      <c r="H283" s="2">
        <v>1981001174</v>
      </c>
      <c r="I283" s="2" t="s">
        <v>27</v>
      </c>
      <c r="J283" s="3" t="s">
        <v>28</v>
      </c>
      <c r="L283" s="2">
        <v>2030101000000</v>
      </c>
      <c r="M283" s="4" t="s">
        <v>21</v>
      </c>
      <c r="N283" s="5">
        <v>249641469.12</v>
      </c>
      <c r="O283" s="2" t="s">
        <v>22</v>
      </c>
      <c r="P283" s="5">
        <v>464398.96</v>
      </c>
      <c r="Q283" s="5">
        <v>311608.58</v>
      </c>
      <c r="R283" s="5">
        <v>249488678.74000001</v>
      </c>
      <c r="S283" s="2" t="s">
        <v>22</v>
      </c>
    </row>
    <row r="284" spans="2:19">
      <c r="B284" s="86" t="s">
        <v>16</v>
      </c>
      <c r="C284" s="87"/>
      <c r="D284" s="88" t="s">
        <v>112</v>
      </c>
      <c r="E284" s="89"/>
      <c r="F284" s="87"/>
      <c r="G284" s="2" t="s">
        <v>18</v>
      </c>
      <c r="H284" s="2">
        <v>2010000838</v>
      </c>
      <c r="I284" s="2" t="s">
        <v>19</v>
      </c>
      <c r="J284" s="3" t="s">
        <v>24</v>
      </c>
      <c r="L284" s="2">
        <v>2030101000000</v>
      </c>
      <c r="M284" s="4" t="s">
        <v>21</v>
      </c>
      <c r="N284" s="5">
        <v>17296569.789999999</v>
      </c>
      <c r="O284" s="2" t="s">
        <v>22</v>
      </c>
      <c r="P284" s="5">
        <v>0</v>
      </c>
      <c r="Q284" s="5">
        <v>558354.21</v>
      </c>
      <c r="R284" s="5">
        <v>17854924</v>
      </c>
      <c r="S284" s="2" t="s">
        <v>22</v>
      </c>
    </row>
    <row r="285" spans="2:19">
      <c r="B285" s="86" t="s">
        <v>16</v>
      </c>
      <c r="C285" s="87"/>
      <c r="D285" s="88" t="s">
        <v>113</v>
      </c>
      <c r="E285" s="89"/>
      <c r="F285" s="87"/>
      <c r="G285" s="2" t="s">
        <v>26</v>
      </c>
      <c r="H285" s="2">
        <v>1995002518</v>
      </c>
      <c r="I285" s="2" t="s">
        <v>27</v>
      </c>
      <c r="J285" s="3" t="s">
        <v>28</v>
      </c>
      <c r="L285" s="2">
        <v>2030101000000</v>
      </c>
      <c r="M285" s="4" t="s">
        <v>21</v>
      </c>
      <c r="N285" s="5">
        <v>1174682.4099999999</v>
      </c>
      <c r="O285" s="2" t="s">
        <v>22</v>
      </c>
      <c r="P285" s="5">
        <v>174510.15</v>
      </c>
      <c r="Q285" s="5">
        <v>196089.94</v>
      </c>
      <c r="R285" s="5">
        <v>1196262.2</v>
      </c>
      <c r="S285" s="2" t="s">
        <v>22</v>
      </c>
    </row>
    <row r="286" spans="2:19">
      <c r="B286" s="86" t="s">
        <v>16</v>
      </c>
      <c r="C286" s="87"/>
      <c r="D286" s="88" t="s">
        <v>113</v>
      </c>
      <c r="E286" s="89"/>
      <c r="F286" s="87"/>
      <c r="G286" s="2" t="s">
        <v>26</v>
      </c>
      <c r="H286" s="2">
        <v>2011000319</v>
      </c>
      <c r="I286" s="2" t="s">
        <v>23</v>
      </c>
      <c r="J286" s="3" t="s">
        <v>24</v>
      </c>
      <c r="L286" s="2">
        <v>2030101000000</v>
      </c>
      <c r="M286" s="4" t="s">
        <v>21</v>
      </c>
      <c r="N286" s="5">
        <v>237611594.81999999</v>
      </c>
      <c r="O286" s="2" t="s">
        <v>22</v>
      </c>
      <c r="P286" s="5">
        <v>696947.34</v>
      </c>
      <c r="Q286" s="5">
        <v>1368613.85</v>
      </c>
      <c r="R286" s="5">
        <v>238283261.33000001</v>
      </c>
      <c r="S286" s="2" t="s">
        <v>22</v>
      </c>
    </row>
    <row r="287" spans="2:19">
      <c r="B287" s="86" t="s">
        <v>16</v>
      </c>
      <c r="C287" s="87"/>
      <c r="D287" s="88" t="s">
        <v>113</v>
      </c>
      <c r="E287" s="89"/>
      <c r="F287" s="87"/>
      <c r="G287" s="2" t="s">
        <v>26</v>
      </c>
      <c r="H287" s="2">
        <v>2022000447</v>
      </c>
      <c r="I287" s="2" t="s">
        <v>19</v>
      </c>
      <c r="J287" s="3" t="s">
        <v>24</v>
      </c>
      <c r="L287" s="2">
        <v>2030101000000</v>
      </c>
      <c r="M287" s="4" t="s">
        <v>21</v>
      </c>
      <c r="N287" s="5">
        <v>188483.11</v>
      </c>
      <c r="O287" s="2" t="s">
        <v>22</v>
      </c>
      <c r="P287" s="5">
        <v>0</v>
      </c>
      <c r="Q287" s="5">
        <v>60519.74</v>
      </c>
      <c r="R287" s="5">
        <v>249002.85</v>
      </c>
      <c r="S287" s="2" t="s">
        <v>22</v>
      </c>
    </row>
    <row r="288" spans="2:19">
      <c r="B288" s="86" t="s">
        <v>16</v>
      </c>
      <c r="C288" s="87"/>
      <c r="D288" s="88" t="s">
        <v>114</v>
      </c>
      <c r="E288" s="89"/>
      <c r="F288" s="87"/>
      <c r="G288" s="2" t="s">
        <v>18</v>
      </c>
      <c r="H288" s="2">
        <v>1982001119</v>
      </c>
      <c r="I288" s="2" t="s">
        <v>27</v>
      </c>
      <c r="J288" s="3" t="s">
        <v>28</v>
      </c>
      <c r="L288" s="2">
        <v>2030101000000</v>
      </c>
      <c r="M288" s="4" t="s">
        <v>21</v>
      </c>
      <c r="N288" s="5">
        <v>7687770485.0600004</v>
      </c>
      <c r="O288" s="2" t="s">
        <v>22</v>
      </c>
      <c r="P288" s="5">
        <v>358939983.63</v>
      </c>
      <c r="Q288" s="5">
        <v>232883981.66</v>
      </c>
      <c r="R288" s="5">
        <v>7561714483.0900002</v>
      </c>
      <c r="S288" s="2" t="s">
        <v>22</v>
      </c>
    </row>
    <row r="289" spans="2:19">
      <c r="B289" s="86" t="s">
        <v>16</v>
      </c>
      <c r="C289" s="87"/>
      <c r="D289" s="88" t="s">
        <v>114</v>
      </c>
      <c r="E289" s="89"/>
      <c r="F289" s="87"/>
      <c r="G289" s="2" t="s">
        <v>18</v>
      </c>
      <c r="H289" s="2">
        <v>1998002918</v>
      </c>
      <c r="I289" s="2" t="s">
        <v>23</v>
      </c>
      <c r="J289" s="3" t="s">
        <v>28</v>
      </c>
      <c r="L289" s="2">
        <v>2030101000000</v>
      </c>
      <c r="M289" s="4" t="s">
        <v>21</v>
      </c>
      <c r="N289" s="5">
        <v>3892419.87</v>
      </c>
      <c r="O289" s="2" t="s">
        <v>22</v>
      </c>
      <c r="P289" s="5">
        <v>28347.83</v>
      </c>
      <c r="Q289" s="5">
        <v>188048.36</v>
      </c>
      <c r="R289" s="5">
        <v>4052120.4</v>
      </c>
      <c r="S289" s="2" t="s">
        <v>22</v>
      </c>
    </row>
    <row r="290" spans="2:19">
      <c r="B290" s="86" t="s">
        <v>16</v>
      </c>
      <c r="C290" s="87"/>
      <c r="D290" s="88" t="s">
        <v>115</v>
      </c>
      <c r="E290" s="89"/>
      <c r="F290" s="87"/>
      <c r="G290" s="2" t="s">
        <v>26</v>
      </c>
      <c r="H290" s="2">
        <v>1988002419</v>
      </c>
      <c r="I290" s="2" t="s">
        <v>27</v>
      </c>
      <c r="J290" s="3" t="s">
        <v>24</v>
      </c>
      <c r="L290" s="2">
        <v>2030101000000</v>
      </c>
      <c r="M290" s="4" t="s">
        <v>21</v>
      </c>
      <c r="N290" s="5">
        <v>276417770.55000001</v>
      </c>
      <c r="O290" s="2" t="s">
        <v>22</v>
      </c>
      <c r="P290" s="5">
        <v>7832889.9800000004</v>
      </c>
      <c r="Q290" s="5">
        <v>7384598.6399999997</v>
      </c>
      <c r="R290" s="5">
        <v>275969479.20999998</v>
      </c>
      <c r="S290" s="2" t="s">
        <v>22</v>
      </c>
    </row>
    <row r="291" spans="2:19">
      <c r="B291" s="86" t="s">
        <v>16</v>
      </c>
      <c r="C291" s="87"/>
      <c r="D291" s="88" t="s">
        <v>116</v>
      </c>
      <c r="E291" s="89"/>
      <c r="F291" s="87"/>
      <c r="G291" s="2" t="s">
        <v>26</v>
      </c>
      <c r="H291" s="2">
        <v>1977000274</v>
      </c>
      <c r="I291" s="2" t="s">
        <v>27</v>
      </c>
      <c r="J291" s="3" t="s">
        <v>28</v>
      </c>
      <c r="L291" s="2">
        <v>2030101000000</v>
      </c>
      <c r="M291" s="4" t="s">
        <v>21</v>
      </c>
      <c r="N291" s="5">
        <v>72505555349.089996</v>
      </c>
      <c r="O291" s="2" t="s">
        <v>22</v>
      </c>
      <c r="P291" s="5">
        <v>60352042.450000003</v>
      </c>
      <c r="Q291" s="5">
        <v>985486387.53999996</v>
      </c>
      <c r="R291" s="5">
        <v>73430689694.179993</v>
      </c>
      <c r="S291" s="2" t="s">
        <v>22</v>
      </c>
    </row>
    <row r="292" spans="2:19">
      <c r="B292" s="86" t="s">
        <v>16</v>
      </c>
      <c r="C292" s="87"/>
      <c r="D292" s="88" t="s">
        <v>116</v>
      </c>
      <c r="E292" s="89"/>
      <c r="F292" s="87"/>
      <c r="G292" s="2" t="s">
        <v>26</v>
      </c>
      <c r="H292" s="2">
        <v>1998004465</v>
      </c>
      <c r="I292" s="2" t="s">
        <v>23</v>
      </c>
      <c r="J292" s="3" t="s">
        <v>24</v>
      </c>
      <c r="L292" s="2">
        <v>2030101000000</v>
      </c>
      <c r="M292" s="4" t="s">
        <v>21</v>
      </c>
      <c r="N292" s="5">
        <v>3242657611.8899999</v>
      </c>
      <c r="O292" s="2" t="s">
        <v>22</v>
      </c>
      <c r="P292" s="5">
        <v>5798330.3799999999</v>
      </c>
      <c r="Q292" s="5">
        <v>18173635.780000001</v>
      </c>
      <c r="R292" s="5">
        <v>3255032917.29</v>
      </c>
      <c r="S292" s="2" t="s">
        <v>22</v>
      </c>
    </row>
    <row r="293" spans="2:19">
      <c r="B293" s="86" t="s">
        <v>16</v>
      </c>
      <c r="C293" s="87"/>
      <c r="D293" s="88" t="s">
        <v>116</v>
      </c>
      <c r="E293" s="89"/>
      <c r="F293" s="87"/>
      <c r="G293" s="2" t="s">
        <v>26</v>
      </c>
      <c r="H293" s="2">
        <v>2006003674</v>
      </c>
      <c r="I293" s="2" t="s">
        <v>23</v>
      </c>
      <c r="J293" s="3" t="s">
        <v>24</v>
      </c>
      <c r="L293" s="2">
        <v>2030101000000</v>
      </c>
      <c r="M293" s="4" t="s">
        <v>21</v>
      </c>
      <c r="N293" s="5">
        <v>27776646717.869999</v>
      </c>
      <c r="O293" s="2" t="s">
        <v>22</v>
      </c>
      <c r="P293" s="5">
        <v>45438451.869999997</v>
      </c>
      <c r="Q293" s="5">
        <v>211052497.34999999</v>
      </c>
      <c r="R293" s="5">
        <v>27942260763.349998</v>
      </c>
      <c r="S293" s="2" t="s">
        <v>22</v>
      </c>
    </row>
    <row r="294" spans="2:19">
      <c r="B294" s="86" t="s">
        <v>16</v>
      </c>
      <c r="C294" s="87"/>
      <c r="D294" s="88" t="s">
        <v>117</v>
      </c>
      <c r="E294" s="89"/>
      <c r="F294" s="87"/>
      <c r="G294" s="2" t="s">
        <v>18</v>
      </c>
      <c r="H294" s="2">
        <v>1979002738</v>
      </c>
      <c r="I294" s="2" t="s">
        <v>27</v>
      </c>
      <c r="J294" s="3" t="s">
        <v>28</v>
      </c>
      <c r="L294" s="2">
        <v>2030101000000</v>
      </c>
      <c r="M294" s="4" t="s">
        <v>21</v>
      </c>
      <c r="N294" s="5">
        <v>6829653032.0900002</v>
      </c>
      <c r="O294" s="2" t="s">
        <v>22</v>
      </c>
      <c r="P294" s="5">
        <v>124137399.19</v>
      </c>
      <c r="Q294" s="5">
        <v>49568547.450000003</v>
      </c>
      <c r="R294" s="5">
        <v>6755084180.3500004</v>
      </c>
      <c r="S294" s="2" t="s">
        <v>22</v>
      </c>
    </row>
    <row r="295" spans="2:19">
      <c r="B295" s="86" t="s">
        <v>16</v>
      </c>
      <c r="C295" s="87"/>
      <c r="D295" s="88" t="s">
        <v>117</v>
      </c>
      <c r="E295" s="89"/>
      <c r="F295" s="87"/>
      <c r="G295" s="2" t="s">
        <v>18</v>
      </c>
      <c r="H295" s="2">
        <v>1979002819</v>
      </c>
      <c r="I295" s="2" t="s">
        <v>27</v>
      </c>
      <c r="J295" s="3" t="s">
        <v>24</v>
      </c>
      <c r="L295" s="2">
        <v>2030101000000</v>
      </c>
      <c r="M295" s="4" t="s">
        <v>21</v>
      </c>
      <c r="N295" s="5">
        <v>2272319230.4699998</v>
      </c>
      <c r="O295" s="2" t="s">
        <v>22</v>
      </c>
      <c r="P295" s="5">
        <v>159637720.19</v>
      </c>
      <c r="Q295" s="5">
        <v>11427406.869999999</v>
      </c>
      <c r="R295" s="5">
        <v>2124108917.1500001</v>
      </c>
      <c r="S295" s="2" t="s">
        <v>22</v>
      </c>
    </row>
    <row r="296" spans="2:19">
      <c r="B296" s="86" t="s">
        <v>16</v>
      </c>
      <c r="C296" s="87"/>
      <c r="D296" s="88" t="s">
        <v>117</v>
      </c>
      <c r="E296" s="89"/>
      <c r="F296" s="87"/>
      <c r="G296" s="2" t="s">
        <v>18</v>
      </c>
      <c r="H296" s="2">
        <v>1979002983</v>
      </c>
      <c r="I296" s="2" t="s">
        <v>27</v>
      </c>
      <c r="J296" s="3" t="s">
        <v>24</v>
      </c>
      <c r="L296" s="2">
        <v>2030101000000</v>
      </c>
      <c r="M296" s="4" t="s">
        <v>21</v>
      </c>
      <c r="N296" s="5">
        <v>485596520.77999997</v>
      </c>
      <c r="O296" s="2" t="s">
        <v>22</v>
      </c>
      <c r="P296" s="5">
        <v>60555862.950000003</v>
      </c>
      <c r="Q296" s="5">
        <v>18560039.140000001</v>
      </c>
      <c r="R296" s="5">
        <v>443600696.97000003</v>
      </c>
      <c r="S296" s="2" t="s">
        <v>22</v>
      </c>
    </row>
    <row r="297" spans="2:19">
      <c r="B297" s="86" t="s">
        <v>16</v>
      </c>
      <c r="C297" s="87"/>
      <c r="D297" s="88" t="s">
        <v>117</v>
      </c>
      <c r="E297" s="89"/>
      <c r="F297" s="87"/>
      <c r="G297" s="2" t="s">
        <v>18</v>
      </c>
      <c r="H297" s="2">
        <v>1979003092</v>
      </c>
      <c r="I297" s="2" t="s">
        <v>27</v>
      </c>
      <c r="J297" s="3" t="s">
        <v>28</v>
      </c>
      <c r="L297" s="2">
        <v>2030101000000</v>
      </c>
      <c r="M297" s="4" t="s">
        <v>21</v>
      </c>
      <c r="N297" s="5">
        <v>703605581.44000006</v>
      </c>
      <c r="O297" s="2" t="s">
        <v>22</v>
      </c>
      <c r="P297" s="5">
        <v>68999582.840000004</v>
      </c>
      <c r="Q297" s="5">
        <v>13844584.32</v>
      </c>
      <c r="R297" s="5">
        <v>648450582.91999996</v>
      </c>
      <c r="S297" s="2" t="s">
        <v>22</v>
      </c>
    </row>
    <row r="298" spans="2:19">
      <c r="B298" s="86" t="s">
        <v>16</v>
      </c>
      <c r="C298" s="87"/>
      <c r="D298" s="88" t="s">
        <v>117</v>
      </c>
      <c r="E298" s="89"/>
      <c r="F298" s="87"/>
      <c r="G298" s="2" t="s">
        <v>18</v>
      </c>
      <c r="H298" s="2">
        <v>1979003165</v>
      </c>
      <c r="I298" s="2" t="s">
        <v>27</v>
      </c>
      <c r="J298" s="3" t="s">
        <v>24</v>
      </c>
      <c r="L298" s="2">
        <v>2030101000000</v>
      </c>
      <c r="M298" s="4" t="s">
        <v>21</v>
      </c>
      <c r="N298" s="5">
        <v>5670462861.4300003</v>
      </c>
      <c r="O298" s="2" t="s">
        <v>22</v>
      </c>
      <c r="P298" s="5">
        <v>159261277.52000001</v>
      </c>
      <c r="Q298" s="5">
        <v>5952150.1100000003</v>
      </c>
      <c r="R298" s="5">
        <v>5517153734.0200005</v>
      </c>
      <c r="S298" s="2" t="s">
        <v>22</v>
      </c>
    </row>
    <row r="299" spans="2:19">
      <c r="B299" s="86" t="s">
        <v>16</v>
      </c>
      <c r="C299" s="87"/>
      <c r="D299" s="88" t="s">
        <v>117</v>
      </c>
      <c r="E299" s="89"/>
      <c r="F299" s="87"/>
      <c r="G299" s="2" t="s">
        <v>18</v>
      </c>
      <c r="H299" s="2">
        <v>1979003238</v>
      </c>
      <c r="I299" s="2" t="s">
        <v>23</v>
      </c>
      <c r="J299" s="3" t="s">
        <v>28</v>
      </c>
      <c r="L299" s="2">
        <v>2030101000000</v>
      </c>
      <c r="M299" s="4" t="s">
        <v>21</v>
      </c>
      <c r="N299" s="5">
        <v>8662071088.3400002</v>
      </c>
      <c r="O299" s="2" t="s">
        <v>22</v>
      </c>
      <c r="P299" s="5">
        <v>137373264.96000001</v>
      </c>
      <c r="Q299" s="5">
        <v>257670.94</v>
      </c>
      <c r="R299" s="5">
        <v>8524955494.3199997</v>
      </c>
      <c r="S299" s="2" t="s">
        <v>22</v>
      </c>
    </row>
    <row r="300" spans="2:19">
      <c r="B300" s="86" t="s">
        <v>16</v>
      </c>
      <c r="C300" s="87"/>
      <c r="D300" s="88" t="s">
        <v>117</v>
      </c>
      <c r="E300" s="89"/>
      <c r="F300" s="87"/>
      <c r="G300" s="2" t="s">
        <v>18</v>
      </c>
      <c r="H300" s="2">
        <v>1979003319</v>
      </c>
      <c r="I300" s="2" t="s">
        <v>23</v>
      </c>
      <c r="J300" s="3" t="s">
        <v>24</v>
      </c>
      <c r="L300" s="2">
        <v>2030101000000</v>
      </c>
      <c r="M300" s="4" t="s">
        <v>21</v>
      </c>
      <c r="N300" s="5">
        <v>275722357.88999999</v>
      </c>
      <c r="O300" s="2" t="s">
        <v>22</v>
      </c>
      <c r="P300" s="5">
        <v>10850298.93</v>
      </c>
      <c r="Q300" s="5">
        <v>912424.01</v>
      </c>
      <c r="R300" s="5">
        <v>265784482.97</v>
      </c>
      <c r="S300" s="2" t="s">
        <v>22</v>
      </c>
    </row>
    <row r="301" spans="2:19">
      <c r="B301" s="86" t="s">
        <v>16</v>
      </c>
      <c r="C301" s="87"/>
      <c r="D301" s="88" t="s">
        <v>117</v>
      </c>
      <c r="E301" s="89"/>
      <c r="F301" s="87"/>
      <c r="G301" s="2" t="s">
        <v>18</v>
      </c>
      <c r="H301" s="2">
        <v>1982002174</v>
      </c>
      <c r="I301" s="2" t="s">
        <v>27</v>
      </c>
      <c r="J301" s="3" t="s">
        <v>28</v>
      </c>
      <c r="L301" s="2">
        <v>2030101000000</v>
      </c>
      <c r="M301" s="4" t="s">
        <v>21</v>
      </c>
      <c r="N301" s="5">
        <v>1900540802.97</v>
      </c>
      <c r="O301" s="2" t="s">
        <v>22</v>
      </c>
      <c r="P301" s="5">
        <v>62301471.130000003</v>
      </c>
      <c r="Q301" s="5">
        <v>974451.99</v>
      </c>
      <c r="R301" s="5">
        <v>1839213783.8299999</v>
      </c>
      <c r="S301" s="2" t="s">
        <v>22</v>
      </c>
    </row>
    <row r="302" spans="2:19">
      <c r="B302" s="86" t="s">
        <v>16</v>
      </c>
      <c r="C302" s="87"/>
      <c r="D302" s="88" t="s">
        <v>117</v>
      </c>
      <c r="E302" s="89"/>
      <c r="F302" s="87"/>
      <c r="G302" s="2" t="s">
        <v>18</v>
      </c>
      <c r="H302" s="2">
        <v>1982002247</v>
      </c>
      <c r="I302" s="2" t="s">
        <v>27</v>
      </c>
      <c r="J302" s="3" t="s">
        <v>24</v>
      </c>
      <c r="L302" s="2">
        <v>2030101000000</v>
      </c>
      <c r="M302" s="4" t="s">
        <v>21</v>
      </c>
      <c r="N302" s="5">
        <v>15266916374.809999</v>
      </c>
      <c r="O302" s="2" t="s">
        <v>22</v>
      </c>
      <c r="P302" s="5">
        <v>277811824.48000002</v>
      </c>
      <c r="Q302" s="5">
        <v>77712170.579999998</v>
      </c>
      <c r="R302" s="5">
        <v>15066816720.91</v>
      </c>
      <c r="S302" s="2" t="s">
        <v>22</v>
      </c>
    </row>
    <row r="303" spans="2:19">
      <c r="B303" s="86" t="s">
        <v>16</v>
      </c>
      <c r="C303" s="87"/>
      <c r="D303" s="88" t="s">
        <v>117</v>
      </c>
      <c r="E303" s="89"/>
      <c r="F303" s="87"/>
      <c r="G303" s="2" t="s">
        <v>18</v>
      </c>
      <c r="H303" s="2">
        <v>1982002311</v>
      </c>
      <c r="I303" s="2" t="s">
        <v>27</v>
      </c>
      <c r="J303" s="3" t="s">
        <v>28</v>
      </c>
      <c r="L303" s="2">
        <v>2030101000000</v>
      </c>
      <c r="M303" s="4" t="s">
        <v>21</v>
      </c>
      <c r="N303" s="5">
        <v>2193376639.5999999</v>
      </c>
      <c r="O303" s="2" t="s">
        <v>22</v>
      </c>
      <c r="P303" s="5">
        <v>17566530.23</v>
      </c>
      <c r="Q303" s="5">
        <v>222161</v>
      </c>
      <c r="R303" s="5">
        <v>2176032270.3699999</v>
      </c>
      <c r="S303" s="2" t="s">
        <v>22</v>
      </c>
    </row>
    <row r="304" spans="2:19">
      <c r="B304" s="86" t="s">
        <v>16</v>
      </c>
      <c r="C304" s="87"/>
      <c r="D304" s="88" t="s">
        <v>117</v>
      </c>
      <c r="E304" s="89"/>
      <c r="F304" s="87"/>
      <c r="G304" s="2" t="s">
        <v>18</v>
      </c>
      <c r="H304" s="2">
        <v>1998007383</v>
      </c>
      <c r="I304" s="2" t="s">
        <v>19</v>
      </c>
      <c r="J304" s="3" t="s">
        <v>24</v>
      </c>
      <c r="L304" s="2">
        <v>2030101000000</v>
      </c>
      <c r="M304" s="4" t="s">
        <v>21</v>
      </c>
      <c r="N304" s="5">
        <v>15570675.57</v>
      </c>
      <c r="O304" s="2" t="s">
        <v>22</v>
      </c>
      <c r="P304" s="5">
        <v>0</v>
      </c>
      <c r="Q304" s="5">
        <v>256000.91</v>
      </c>
      <c r="R304" s="5">
        <v>15826676.48</v>
      </c>
      <c r="S304" s="2" t="s">
        <v>22</v>
      </c>
    </row>
    <row r="305" spans="2:19">
      <c r="B305" s="86" t="s">
        <v>16</v>
      </c>
      <c r="C305" s="87"/>
      <c r="D305" s="88" t="s">
        <v>117</v>
      </c>
      <c r="E305" s="89"/>
      <c r="F305" s="87"/>
      <c r="G305" s="2" t="s">
        <v>18</v>
      </c>
      <c r="H305" s="2">
        <v>2018000829</v>
      </c>
      <c r="I305" s="2" t="s">
        <v>19</v>
      </c>
      <c r="J305" s="3" t="s">
        <v>24</v>
      </c>
      <c r="L305" s="2">
        <v>2030101000000</v>
      </c>
      <c r="M305" s="4" t="s">
        <v>21</v>
      </c>
      <c r="N305" s="5">
        <v>9980903.7300000004</v>
      </c>
      <c r="O305" s="2" t="s">
        <v>22</v>
      </c>
      <c r="P305" s="5">
        <v>0</v>
      </c>
      <c r="Q305" s="5">
        <v>932906.76</v>
      </c>
      <c r="R305" s="5">
        <v>10913810.49</v>
      </c>
      <c r="S305" s="2" t="s">
        <v>22</v>
      </c>
    </row>
    <row r="306" spans="2:19">
      <c r="B306" s="86" t="s">
        <v>16</v>
      </c>
      <c r="C306" s="87"/>
      <c r="D306" s="88" t="s">
        <v>117</v>
      </c>
      <c r="E306" s="89"/>
      <c r="F306" s="87"/>
      <c r="G306" s="2" t="s">
        <v>18</v>
      </c>
      <c r="H306" s="2">
        <v>2018000918</v>
      </c>
      <c r="I306" s="2" t="s">
        <v>19</v>
      </c>
      <c r="J306" s="3" t="s">
        <v>24</v>
      </c>
      <c r="L306" s="2">
        <v>2030101000000</v>
      </c>
      <c r="M306" s="4" t="s">
        <v>21</v>
      </c>
      <c r="N306" s="5">
        <v>5355157.8499999996</v>
      </c>
      <c r="O306" s="2" t="s">
        <v>22</v>
      </c>
      <c r="P306" s="5">
        <v>0</v>
      </c>
      <c r="Q306" s="5">
        <v>622799.6</v>
      </c>
      <c r="R306" s="5">
        <v>5977957.4500000002</v>
      </c>
      <c r="S306" s="2" t="s">
        <v>22</v>
      </c>
    </row>
    <row r="307" spans="2:19">
      <c r="B307" s="86" t="s">
        <v>16</v>
      </c>
      <c r="C307" s="87"/>
      <c r="D307" s="88" t="s">
        <v>117</v>
      </c>
      <c r="E307" s="89"/>
      <c r="F307" s="87"/>
      <c r="G307" s="2" t="s">
        <v>18</v>
      </c>
      <c r="H307" s="2">
        <v>2018001418</v>
      </c>
      <c r="I307" s="2" t="s">
        <v>19</v>
      </c>
      <c r="J307" s="3" t="s">
        <v>24</v>
      </c>
      <c r="L307" s="2">
        <v>2030101000000</v>
      </c>
      <c r="M307" s="4" t="s">
        <v>21</v>
      </c>
      <c r="N307" s="5">
        <v>3181790.84</v>
      </c>
      <c r="O307" s="2" t="s">
        <v>22</v>
      </c>
      <c r="P307" s="5">
        <v>0</v>
      </c>
      <c r="Q307" s="5">
        <v>237911.31</v>
      </c>
      <c r="R307" s="5">
        <v>3419702.15</v>
      </c>
      <c r="S307" s="2" t="s">
        <v>22</v>
      </c>
    </row>
    <row r="308" spans="2:19">
      <c r="B308" s="86" t="s">
        <v>16</v>
      </c>
      <c r="C308" s="87"/>
      <c r="D308" s="88" t="s">
        <v>117</v>
      </c>
      <c r="E308" s="89"/>
      <c r="F308" s="87"/>
      <c r="G308" s="2" t="s">
        <v>18</v>
      </c>
      <c r="H308" s="2">
        <v>2019000229</v>
      </c>
      <c r="I308" s="2" t="s">
        <v>19</v>
      </c>
      <c r="J308" s="3" t="s">
        <v>24</v>
      </c>
      <c r="L308" s="2">
        <v>2030101000000</v>
      </c>
      <c r="M308" s="4" t="s">
        <v>21</v>
      </c>
      <c r="N308" s="5">
        <v>26535474.489999998</v>
      </c>
      <c r="O308" s="2" t="s">
        <v>22</v>
      </c>
      <c r="P308" s="5">
        <v>1454.21</v>
      </c>
      <c r="Q308" s="5">
        <v>1748500.3</v>
      </c>
      <c r="R308" s="5">
        <v>28282520.579999998</v>
      </c>
      <c r="S308" s="2" t="s">
        <v>22</v>
      </c>
    </row>
    <row r="309" spans="2:19">
      <c r="B309" s="86" t="s">
        <v>16</v>
      </c>
      <c r="C309" s="87"/>
      <c r="D309" s="88" t="s">
        <v>117</v>
      </c>
      <c r="E309" s="89"/>
      <c r="F309" s="87"/>
      <c r="G309" s="2" t="s">
        <v>18</v>
      </c>
      <c r="H309" s="2">
        <v>2019002965</v>
      </c>
      <c r="I309" s="2" t="s">
        <v>19</v>
      </c>
      <c r="J309" s="3" t="s">
        <v>24</v>
      </c>
      <c r="L309" s="2">
        <v>2030101000000</v>
      </c>
      <c r="M309" s="4" t="s">
        <v>21</v>
      </c>
      <c r="N309" s="5">
        <v>1048867.3799999999</v>
      </c>
      <c r="O309" s="2" t="s">
        <v>22</v>
      </c>
      <c r="P309" s="5">
        <v>0</v>
      </c>
      <c r="Q309" s="5">
        <v>180622.96</v>
      </c>
      <c r="R309" s="5">
        <v>1229490.3400000001</v>
      </c>
      <c r="S309" s="2" t="s">
        <v>22</v>
      </c>
    </row>
    <row r="310" spans="2:19">
      <c r="B310" s="86" t="s">
        <v>16</v>
      </c>
      <c r="C310" s="87"/>
      <c r="D310" s="88" t="s">
        <v>117</v>
      </c>
      <c r="E310" s="89"/>
      <c r="F310" s="87"/>
      <c r="G310" s="2" t="s">
        <v>18</v>
      </c>
      <c r="H310" s="2">
        <v>2020000083</v>
      </c>
      <c r="I310" s="2" t="s">
        <v>19</v>
      </c>
      <c r="J310" s="3" t="s">
        <v>24</v>
      </c>
      <c r="L310" s="2">
        <v>2030101000000</v>
      </c>
      <c r="M310" s="4" t="s">
        <v>21</v>
      </c>
      <c r="N310" s="5">
        <v>1146654951.5699999</v>
      </c>
      <c r="O310" s="2" t="s">
        <v>22</v>
      </c>
      <c r="P310" s="5">
        <v>13009446.630000001</v>
      </c>
      <c r="Q310" s="5">
        <v>16908.080000000002</v>
      </c>
      <c r="R310" s="5">
        <v>1133662413.02</v>
      </c>
      <c r="S310" s="2" t="s">
        <v>22</v>
      </c>
    </row>
    <row r="311" spans="2:19">
      <c r="B311" s="86" t="s">
        <v>16</v>
      </c>
      <c r="C311" s="87"/>
      <c r="D311" s="88" t="s">
        <v>117</v>
      </c>
      <c r="E311" s="89"/>
      <c r="F311" s="87"/>
      <c r="G311" s="2" t="s">
        <v>18</v>
      </c>
      <c r="H311" s="2">
        <v>2020000156</v>
      </c>
      <c r="I311" s="2" t="s">
        <v>19</v>
      </c>
      <c r="J311" s="3" t="s">
        <v>24</v>
      </c>
      <c r="L311" s="2">
        <v>2030101000000</v>
      </c>
      <c r="M311" s="4" t="s">
        <v>21</v>
      </c>
      <c r="N311" s="5">
        <v>8473936.5999999996</v>
      </c>
      <c r="O311" s="2" t="s">
        <v>22</v>
      </c>
      <c r="P311" s="5">
        <v>0</v>
      </c>
      <c r="Q311" s="5">
        <v>2542165.79</v>
      </c>
      <c r="R311" s="5">
        <v>11016102.390000001</v>
      </c>
      <c r="S311" s="2" t="s">
        <v>22</v>
      </c>
    </row>
    <row r="312" spans="2:19">
      <c r="B312" s="86" t="s">
        <v>16</v>
      </c>
      <c r="C312" s="87"/>
      <c r="D312" s="88" t="s">
        <v>117</v>
      </c>
      <c r="E312" s="89"/>
      <c r="F312" s="87"/>
      <c r="G312" s="2" t="s">
        <v>18</v>
      </c>
      <c r="H312" s="2">
        <v>2020000792</v>
      </c>
      <c r="I312" s="2" t="s">
        <v>19</v>
      </c>
      <c r="J312" s="3" t="s">
        <v>24</v>
      </c>
      <c r="L312" s="2">
        <v>2030101000000</v>
      </c>
      <c r="M312" s="4" t="s">
        <v>21</v>
      </c>
      <c r="N312" s="5">
        <v>2669577096.27</v>
      </c>
      <c r="O312" s="2" t="s">
        <v>22</v>
      </c>
      <c r="P312" s="5">
        <v>28454803.289999999</v>
      </c>
      <c r="Q312" s="5">
        <v>918440.81</v>
      </c>
      <c r="R312" s="5">
        <v>2642040733.79</v>
      </c>
      <c r="S312" s="2" t="s">
        <v>22</v>
      </c>
    </row>
    <row r="313" spans="2:19">
      <c r="B313" s="86" t="s">
        <v>16</v>
      </c>
      <c r="C313" s="87"/>
      <c r="D313" s="88" t="s">
        <v>117</v>
      </c>
      <c r="E313" s="89"/>
      <c r="F313" s="87"/>
      <c r="G313" s="2" t="s">
        <v>18</v>
      </c>
      <c r="H313" s="2">
        <v>2021000656</v>
      </c>
      <c r="I313" s="2" t="s">
        <v>19</v>
      </c>
      <c r="J313" s="3" t="s">
        <v>24</v>
      </c>
      <c r="L313" s="2">
        <v>2030101000000</v>
      </c>
      <c r="M313" s="4" t="s">
        <v>21</v>
      </c>
      <c r="N313" s="5">
        <v>9297.61</v>
      </c>
      <c r="O313" s="2" t="s">
        <v>22</v>
      </c>
      <c r="P313" s="5">
        <v>0</v>
      </c>
      <c r="Q313" s="5">
        <v>1170.28</v>
      </c>
      <c r="R313" s="5">
        <v>10467.89</v>
      </c>
      <c r="S313" s="2" t="s">
        <v>22</v>
      </c>
    </row>
    <row r="314" spans="2:19">
      <c r="B314" s="86" t="s">
        <v>16</v>
      </c>
      <c r="C314" s="87"/>
      <c r="D314" s="88" t="s">
        <v>117</v>
      </c>
      <c r="E314" s="89"/>
      <c r="F314" s="87"/>
      <c r="G314" s="2" t="s">
        <v>18</v>
      </c>
      <c r="H314" s="2">
        <v>2022000511</v>
      </c>
      <c r="I314" s="2" t="s">
        <v>19</v>
      </c>
      <c r="J314" s="3" t="s">
        <v>24</v>
      </c>
      <c r="L314" s="2">
        <v>2030101000000</v>
      </c>
      <c r="M314" s="4" t="s">
        <v>21</v>
      </c>
      <c r="N314" s="5">
        <v>5491633.71</v>
      </c>
      <c r="O314" s="2" t="s">
        <v>22</v>
      </c>
      <c r="P314" s="5">
        <v>0</v>
      </c>
      <c r="Q314" s="5">
        <v>344043.5</v>
      </c>
      <c r="R314" s="5">
        <v>5835677.21</v>
      </c>
      <c r="S314" s="2" t="s">
        <v>22</v>
      </c>
    </row>
    <row r="315" spans="2:19">
      <c r="B315" s="86" t="s">
        <v>16</v>
      </c>
      <c r="C315" s="87"/>
      <c r="D315" s="88" t="s">
        <v>117</v>
      </c>
      <c r="E315" s="89"/>
      <c r="F315" s="87"/>
      <c r="G315" s="2" t="s">
        <v>18</v>
      </c>
      <c r="H315" s="2">
        <v>2022001011</v>
      </c>
      <c r="I315" s="2" t="s">
        <v>27</v>
      </c>
      <c r="J315" s="3" t="s">
        <v>28</v>
      </c>
      <c r="L315" s="2">
        <v>2030101000000</v>
      </c>
      <c r="M315" s="4" t="s">
        <v>21</v>
      </c>
      <c r="N315" s="5">
        <v>169952663</v>
      </c>
      <c r="O315" s="2" t="s">
        <v>22</v>
      </c>
      <c r="P315" s="5">
        <v>186775</v>
      </c>
      <c r="Q315" s="5">
        <v>3435055</v>
      </c>
      <c r="R315" s="5">
        <v>173200943</v>
      </c>
      <c r="S315" s="2" t="s">
        <v>22</v>
      </c>
    </row>
    <row r="316" spans="2:19">
      <c r="B316" s="86" t="s">
        <v>16</v>
      </c>
      <c r="C316" s="87"/>
      <c r="D316" s="88" t="s">
        <v>117</v>
      </c>
      <c r="E316" s="89"/>
      <c r="F316" s="87"/>
      <c r="G316" s="2" t="s">
        <v>18</v>
      </c>
      <c r="H316" s="2">
        <v>2022002547</v>
      </c>
      <c r="I316" s="2" t="s">
        <v>19</v>
      </c>
      <c r="J316" s="3" t="s">
        <v>24</v>
      </c>
      <c r="L316" s="2">
        <v>2030101000000</v>
      </c>
      <c r="M316" s="4" t="s">
        <v>21</v>
      </c>
      <c r="N316" s="5">
        <v>0</v>
      </c>
      <c r="O316" s="2" t="s">
        <v>22</v>
      </c>
      <c r="P316" s="5">
        <v>0</v>
      </c>
      <c r="Q316" s="5">
        <v>362669.97</v>
      </c>
      <c r="R316" s="5">
        <v>362669.97</v>
      </c>
      <c r="S316" s="2" t="s">
        <v>22</v>
      </c>
    </row>
    <row r="317" spans="2:19">
      <c r="B317" s="86" t="s">
        <v>16</v>
      </c>
      <c r="C317" s="87"/>
      <c r="D317" s="88" t="s">
        <v>118</v>
      </c>
      <c r="E317" s="89"/>
      <c r="F317" s="87"/>
      <c r="G317" s="2" t="s">
        <v>18</v>
      </c>
      <c r="H317" s="2">
        <v>1997001829</v>
      </c>
      <c r="I317" s="2" t="s">
        <v>23</v>
      </c>
      <c r="J317" s="3" t="s">
        <v>24</v>
      </c>
      <c r="L317" s="2">
        <v>2030101000000</v>
      </c>
      <c r="M317" s="4" t="s">
        <v>21</v>
      </c>
      <c r="N317" s="5">
        <v>11864933.23</v>
      </c>
      <c r="O317" s="2" t="s">
        <v>22</v>
      </c>
      <c r="P317" s="5">
        <v>10344117.07</v>
      </c>
      <c r="Q317" s="5">
        <v>10426260.689999999</v>
      </c>
      <c r="R317" s="5">
        <v>11947076.85</v>
      </c>
      <c r="S317" s="2" t="s">
        <v>22</v>
      </c>
    </row>
    <row r="318" spans="2:19">
      <c r="B318" s="86" t="s">
        <v>16</v>
      </c>
      <c r="C318" s="87"/>
      <c r="D318" s="88" t="s">
        <v>119</v>
      </c>
      <c r="E318" s="89"/>
      <c r="F318" s="87"/>
      <c r="G318" s="2" t="s">
        <v>26</v>
      </c>
      <c r="H318" s="2">
        <v>1979001774</v>
      </c>
      <c r="I318" s="2" t="s">
        <v>27</v>
      </c>
      <c r="J318" s="3" t="s">
        <v>28</v>
      </c>
      <c r="L318" s="2">
        <v>2030101000000</v>
      </c>
      <c r="M318" s="4" t="s">
        <v>21</v>
      </c>
      <c r="N318" s="5">
        <v>6211187964.2700005</v>
      </c>
      <c r="O318" s="2" t="s">
        <v>22</v>
      </c>
      <c r="P318" s="5">
        <v>308353.75</v>
      </c>
      <c r="Q318" s="5">
        <v>13936336.48</v>
      </c>
      <c r="R318" s="5">
        <v>6224815947</v>
      </c>
      <c r="S318" s="2" t="s">
        <v>22</v>
      </c>
    </row>
    <row r="319" spans="2:19">
      <c r="B319" s="86" t="s">
        <v>16</v>
      </c>
      <c r="C319" s="87"/>
      <c r="D319" s="88" t="s">
        <v>119</v>
      </c>
      <c r="E319" s="89"/>
      <c r="F319" s="87"/>
      <c r="G319" s="2" t="s">
        <v>26</v>
      </c>
      <c r="H319" s="2">
        <v>1998005283</v>
      </c>
      <c r="I319" s="2" t="s">
        <v>23</v>
      </c>
      <c r="J319" s="3" t="s">
        <v>24</v>
      </c>
      <c r="L319" s="2">
        <v>2030101000000</v>
      </c>
      <c r="M319" s="4" t="s">
        <v>21</v>
      </c>
      <c r="N319" s="5">
        <v>6370363565.7399998</v>
      </c>
      <c r="O319" s="2" t="s">
        <v>22</v>
      </c>
      <c r="P319" s="5">
        <v>144657522.97</v>
      </c>
      <c r="Q319" s="5">
        <v>23085030.82</v>
      </c>
      <c r="R319" s="5">
        <v>6248791073.5900002</v>
      </c>
      <c r="S319" s="2" t="s">
        <v>22</v>
      </c>
    </row>
    <row r="320" spans="2:19">
      <c r="B320" s="86" t="s">
        <v>16</v>
      </c>
      <c r="C320" s="87"/>
      <c r="D320" s="88" t="s">
        <v>119</v>
      </c>
      <c r="E320" s="89"/>
      <c r="F320" s="87"/>
      <c r="G320" s="2" t="s">
        <v>26</v>
      </c>
      <c r="H320" s="2">
        <v>2017001465</v>
      </c>
      <c r="I320" s="2" t="s">
        <v>19</v>
      </c>
      <c r="J320" s="3" t="s">
        <v>24</v>
      </c>
      <c r="L320" s="2">
        <v>2030101000000</v>
      </c>
      <c r="M320" s="4" t="s">
        <v>21</v>
      </c>
      <c r="N320" s="5">
        <v>150709556.34999999</v>
      </c>
      <c r="O320" s="2" t="s">
        <v>22</v>
      </c>
      <c r="P320" s="5">
        <v>0</v>
      </c>
      <c r="Q320" s="5">
        <v>4863929.32</v>
      </c>
      <c r="R320" s="5">
        <v>155573485.66999999</v>
      </c>
      <c r="S320" s="2" t="s">
        <v>22</v>
      </c>
    </row>
    <row r="321" spans="2:19">
      <c r="B321" s="86" t="s">
        <v>16</v>
      </c>
      <c r="C321" s="87"/>
      <c r="D321" s="88" t="s">
        <v>120</v>
      </c>
      <c r="E321" s="89"/>
      <c r="F321" s="87"/>
      <c r="G321" s="2" t="s">
        <v>26</v>
      </c>
      <c r="H321" s="2">
        <v>1979003874</v>
      </c>
      <c r="I321" s="2" t="s">
        <v>27</v>
      </c>
      <c r="J321" s="3" t="s">
        <v>24</v>
      </c>
      <c r="L321" s="2">
        <v>2030101000000</v>
      </c>
      <c r="M321" s="4" t="s">
        <v>21</v>
      </c>
      <c r="N321" s="5">
        <v>2891427637.4699998</v>
      </c>
      <c r="O321" s="2" t="s">
        <v>22</v>
      </c>
      <c r="P321" s="5">
        <v>736385838.39999998</v>
      </c>
      <c r="Q321" s="5">
        <v>21242673.91</v>
      </c>
      <c r="R321" s="5">
        <v>2176284472.98</v>
      </c>
      <c r="S321" s="2" t="s">
        <v>22</v>
      </c>
    </row>
    <row r="322" spans="2:19">
      <c r="B322" s="86" t="s">
        <v>16</v>
      </c>
      <c r="C322" s="87"/>
      <c r="D322" s="88" t="s">
        <v>121</v>
      </c>
      <c r="E322" s="89"/>
      <c r="F322" s="87"/>
      <c r="G322" s="2" t="s">
        <v>26</v>
      </c>
      <c r="H322" s="2">
        <v>1982002719</v>
      </c>
      <c r="I322" s="2" t="s">
        <v>27</v>
      </c>
      <c r="J322" s="3" t="s">
        <v>28</v>
      </c>
      <c r="L322" s="2">
        <v>2030101000000</v>
      </c>
      <c r="M322" s="4" t="s">
        <v>21</v>
      </c>
      <c r="N322" s="5">
        <v>63880484.130000003</v>
      </c>
      <c r="O322" s="2" t="s">
        <v>22</v>
      </c>
      <c r="P322" s="5">
        <v>3335775.13</v>
      </c>
      <c r="Q322" s="5">
        <v>0</v>
      </c>
      <c r="R322" s="5">
        <v>60544709</v>
      </c>
      <c r="S322" s="2" t="s">
        <v>22</v>
      </c>
    </row>
    <row r="323" spans="2:19">
      <c r="B323" s="86" t="s">
        <v>16</v>
      </c>
      <c r="C323" s="87"/>
      <c r="D323" s="88" t="s">
        <v>121</v>
      </c>
      <c r="E323" s="89"/>
      <c r="F323" s="87"/>
      <c r="G323" s="2" t="s">
        <v>26</v>
      </c>
      <c r="H323" s="2">
        <v>1982002883</v>
      </c>
      <c r="I323" s="2" t="s">
        <v>27</v>
      </c>
      <c r="J323" s="3" t="s">
        <v>28</v>
      </c>
      <c r="L323" s="2">
        <v>2030101000000</v>
      </c>
      <c r="M323" s="4" t="s">
        <v>21</v>
      </c>
      <c r="N323" s="5">
        <v>71370409.599999994</v>
      </c>
      <c r="O323" s="2" t="s">
        <v>22</v>
      </c>
      <c r="P323" s="5">
        <v>5593261.2000000002</v>
      </c>
      <c r="Q323" s="5">
        <v>1334.24</v>
      </c>
      <c r="R323" s="5">
        <v>65778482.640000001</v>
      </c>
      <c r="S323" s="2" t="s">
        <v>22</v>
      </c>
    </row>
    <row r="324" spans="2:19">
      <c r="B324" s="86" t="s">
        <v>16</v>
      </c>
      <c r="C324" s="87"/>
      <c r="D324" s="88" t="s">
        <v>121</v>
      </c>
      <c r="E324" s="89"/>
      <c r="F324" s="87"/>
      <c r="G324" s="2" t="s">
        <v>26</v>
      </c>
      <c r="H324" s="2">
        <v>1992000956</v>
      </c>
      <c r="I324" s="2" t="s">
        <v>27</v>
      </c>
      <c r="J324" s="3" t="s">
        <v>28</v>
      </c>
      <c r="L324" s="2">
        <v>2030101000000</v>
      </c>
      <c r="M324" s="4" t="s">
        <v>21</v>
      </c>
      <c r="N324" s="5">
        <v>8874883.7300000004</v>
      </c>
      <c r="O324" s="2" t="s">
        <v>22</v>
      </c>
      <c r="P324" s="5">
        <v>468061.13</v>
      </c>
      <c r="Q324" s="5">
        <v>0</v>
      </c>
      <c r="R324" s="5">
        <v>8406822.5999999996</v>
      </c>
      <c r="S324" s="2" t="s">
        <v>22</v>
      </c>
    </row>
    <row r="325" spans="2:19">
      <c r="B325" s="86" t="s">
        <v>16</v>
      </c>
      <c r="C325" s="87"/>
      <c r="D325" s="88" t="s">
        <v>121</v>
      </c>
      <c r="E325" s="89"/>
      <c r="F325" s="87"/>
      <c r="G325" s="2" t="s">
        <v>26</v>
      </c>
      <c r="H325" s="2">
        <v>1994001518</v>
      </c>
      <c r="I325" s="2" t="s">
        <v>27</v>
      </c>
      <c r="J325" s="3" t="s">
        <v>28</v>
      </c>
      <c r="L325" s="2">
        <v>2030101000000</v>
      </c>
      <c r="M325" s="4" t="s">
        <v>21</v>
      </c>
      <c r="N325" s="5">
        <v>7897925.1200000001</v>
      </c>
      <c r="O325" s="2" t="s">
        <v>22</v>
      </c>
      <c r="P325" s="5">
        <v>63060.34</v>
      </c>
      <c r="Q325" s="5">
        <v>35836.019999999997</v>
      </c>
      <c r="R325" s="5">
        <v>7870700.7999999998</v>
      </c>
      <c r="S325" s="2" t="s">
        <v>22</v>
      </c>
    </row>
    <row r="326" spans="2:19">
      <c r="B326" s="86" t="s">
        <v>16</v>
      </c>
      <c r="C326" s="87"/>
      <c r="D326" s="88" t="s">
        <v>121</v>
      </c>
      <c r="E326" s="89"/>
      <c r="F326" s="87"/>
      <c r="G326" s="2" t="s">
        <v>26</v>
      </c>
      <c r="H326" s="2">
        <v>2008003019</v>
      </c>
      <c r="I326" s="2" t="s">
        <v>19</v>
      </c>
      <c r="J326" s="3" t="s">
        <v>24</v>
      </c>
      <c r="L326" s="2">
        <v>2030101000000</v>
      </c>
      <c r="M326" s="4" t="s">
        <v>21</v>
      </c>
      <c r="N326" s="5">
        <v>20605497.23</v>
      </c>
      <c r="O326" s="2" t="s">
        <v>22</v>
      </c>
      <c r="P326" s="5">
        <v>168896.05</v>
      </c>
      <c r="Q326" s="5">
        <v>320229.65000000002</v>
      </c>
      <c r="R326" s="5">
        <v>20756830.829999998</v>
      </c>
      <c r="S326" s="2" t="s">
        <v>22</v>
      </c>
    </row>
    <row r="327" spans="2:19">
      <c r="B327" s="86" t="s">
        <v>16</v>
      </c>
      <c r="C327" s="87"/>
      <c r="D327" s="88" t="s">
        <v>121</v>
      </c>
      <c r="E327" s="89"/>
      <c r="F327" s="87"/>
      <c r="G327" s="2" t="s">
        <v>26</v>
      </c>
      <c r="H327" s="2">
        <v>2010002229</v>
      </c>
      <c r="I327" s="2" t="s">
        <v>19</v>
      </c>
      <c r="J327" s="3" t="s">
        <v>24</v>
      </c>
      <c r="L327" s="2">
        <v>2030101000000</v>
      </c>
      <c r="M327" s="4" t="s">
        <v>21</v>
      </c>
      <c r="N327" s="5">
        <v>1706865417.6400001</v>
      </c>
      <c r="O327" s="2" t="s">
        <v>22</v>
      </c>
      <c r="P327" s="5">
        <v>6550810.4100000001</v>
      </c>
      <c r="Q327" s="5">
        <v>13419334.73</v>
      </c>
      <c r="R327" s="5">
        <v>1713733941.96</v>
      </c>
      <c r="S327" s="2" t="s">
        <v>22</v>
      </c>
    </row>
    <row r="328" spans="2:19">
      <c r="B328" s="86" t="s">
        <v>16</v>
      </c>
      <c r="C328" s="87"/>
      <c r="D328" s="88" t="s">
        <v>121</v>
      </c>
      <c r="E328" s="89"/>
      <c r="F328" s="87"/>
      <c r="G328" s="2" t="s">
        <v>26</v>
      </c>
      <c r="H328" s="2">
        <v>2010002474</v>
      </c>
      <c r="I328" s="2" t="s">
        <v>27</v>
      </c>
      <c r="J328" s="3" t="s">
        <v>28</v>
      </c>
      <c r="L328" s="2">
        <v>2030101000000</v>
      </c>
      <c r="M328" s="4" t="s">
        <v>21</v>
      </c>
      <c r="N328" s="5">
        <v>1293003818.77</v>
      </c>
      <c r="O328" s="2" t="s">
        <v>22</v>
      </c>
      <c r="P328" s="5">
        <v>43314772.539999999</v>
      </c>
      <c r="Q328" s="5">
        <v>956834.47</v>
      </c>
      <c r="R328" s="5">
        <v>1250645880.7</v>
      </c>
      <c r="S328" s="2" t="s">
        <v>22</v>
      </c>
    </row>
    <row r="329" spans="2:19">
      <c r="B329" s="86" t="s">
        <v>16</v>
      </c>
      <c r="C329" s="87"/>
      <c r="D329" s="88" t="s">
        <v>121</v>
      </c>
      <c r="E329" s="89"/>
      <c r="F329" s="87"/>
      <c r="G329" s="2" t="s">
        <v>26</v>
      </c>
      <c r="H329" s="2">
        <v>2011001218</v>
      </c>
      <c r="I329" s="2" t="s">
        <v>19</v>
      </c>
      <c r="J329" s="3" t="s">
        <v>24</v>
      </c>
      <c r="L329" s="2">
        <v>2030101000000</v>
      </c>
      <c r="M329" s="4" t="s">
        <v>21</v>
      </c>
      <c r="N329" s="5">
        <v>54750562.539999999</v>
      </c>
      <c r="O329" s="2" t="s">
        <v>22</v>
      </c>
      <c r="P329" s="5">
        <v>327543.61</v>
      </c>
      <c r="Q329" s="5">
        <v>524601.21</v>
      </c>
      <c r="R329" s="5">
        <v>54947620.140000001</v>
      </c>
      <c r="S329" s="2" t="s">
        <v>22</v>
      </c>
    </row>
    <row r="330" spans="2:19">
      <c r="B330" s="86" t="s">
        <v>16</v>
      </c>
      <c r="C330" s="87"/>
      <c r="D330" s="88" t="s">
        <v>121</v>
      </c>
      <c r="E330" s="89"/>
      <c r="F330" s="87"/>
      <c r="G330" s="2" t="s">
        <v>26</v>
      </c>
      <c r="H330" s="2">
        <v>2012001947</v>
      </c>
      <c r="I330" s="2" t="s">
        <v>19</v>
      </c>
      <c r="J330" s="3" t="s">
        <v>24</v>
      </c>
      <c r="L330" s="2">
        <v>2030101000000</v>
      </c>
      <c r="M330" s="4" t="s">
        <v>21</v>
      </c>
      <c r="N330" s="5">
        <v>495754508.99000001</v>
      </c>
      <c r="O330" s="2" t="s">
        <v>22</v>
      </c>
      <c r="P330" s="5">
        <v>1583735.01</v>
      </c>
      <c r="Q330" s="5">
        <v>3073926.91</v>
      </c>
      <c r="R330" s="5">
        <v>497244700.88999999</v>
      </c>
      <c r="S330" s="2" t="s">
        <v>22</v>
      </c>
    </row>
    <row r="331" spans="2:19">
      <c r="B331" s="86" t="s">
        <v>16</v>
      </c>
      <c r="C331" s="87"/>
      <c r="D331" s="88" t="s">
        <v>121</v>
      </c>
      <c r="E331" s="89"/>
      <c r="F331" s="87"/>
      <c r="G331" s="2" t="s">
        <v>26</v>
      </c>
      <c r="H331" s="2">
        <v>2013001665</v>
      </c>
      <c r="I331" s="2" t="s">
        <v>19</v>
      </c>
      <c r="J331" s="3" t="s">
        <v>24</v>
      </c>
      <c r="L331" s="2">
        <v>2030101000000</v>
      </c>
      <c r="M331" s="4" t="s">
        <v>21</v>
      </c>
      <c r="N331" s="5">
        <v>46093901.149999999</v>
      </c>
      <c r="O331" s="2" t="s">
        <v>22</v>
      </c>
      <c r="P331" s="5">
        <v>507762.26</v>
      </c>
      <c r="Q331" s="5">
        <v>787253.2</v>
      </c>
      <c r="R331" s="5">
        <v>46373392.090000004</v>
      </c>
      <c r="S331" s="2" t="s">
        <v>22</v>
      </c>
    </row>
    <row r="332" spans="2:19">
      <c r="B332" s="86" t="s">
        <v>16</v>
      </c>
      <c r="C332" s="87"/>
      <c r="D332" s="88" t="s">
        <v>121</v>
      </c>
      <c r="E332" s="89"/>
      <c r="F332" s="87"/>
      <c r="G332" s="2" t="s">
        <v>26</v>
      </c>
      <c r="H332" s="2">
        <v>2014001383</v>
      </c>
      <c r="I332" s="2" t="s">
        <v>27</v>
      </c>
      <c r="J332" s="3" t="s">
        <v>28</v>
      </c>
      <c r="L332" s="2">
        <v>2030101000000</v>
      </c>
      <c r="M332" s="4" t="s">
        <v>21</v>
      </c>
      <c r="N332" s="5">
        <v>133082156.62</v>
      </c>
      <c r="O332" s="2" t="s">
        <v>22</v>
      </c>
      <c r="P332" s="5">
        <v>8930592.3800000008</v>
      </c>
      <c r="Q332" s="5">
        <v>0</v>
      </c>
      <c r="R332" s="5">
        <v>124151564.23999999</v>
      </c>
      <c r="S332" s="2" t="s">
        <v>22</v>
      </c>
    </row>
    <row r="333" spans="2:19">
      <c r="B333" s="86" t="s">
        <v>16</v>
      </c>
      <c r="C333" s="87"/>
      <c r="D333" s="88" t="s">
        <v>121</v>
      </c>
      <c r="E333" s="89"/>
      <c r="F333" s="87"/>
      <c r="G333" s="2" t="s">
        <v>26</v>
      </c>
      <c r="H333" s="2">
        <v>2018002074</v>
      </c>
      <c r="I333" s="2" t="s">
        <v>19</v>
      </c>
      <c r="J333" s="3" t="s">
        <v>24</v>
      </c>
      <c r="L333" s="2">
        <v>2030101000000</v>
      </c>
      <c r="M333" s="4" t="s">
        <v>21</v>
      </c>
      <c r="N333" s="5">
        <v>26855524.809999999</v>
      </c>
      <c r="O333" s="2" t="s">
        <v>22</v>
      </c>
      <c r="P333" s="5">
        <v>1166729.08</v>
      </c>
      <c r="Q333" s="5">
        <v>1975283.44</v>
      </c>
      <c r="R333" s="5">
        <v>27664079.170000002</v>
      </c>
      <c r="S333" s="2" t="s">
        <v>22</v>
      </c>
    </row>
    <row r="334" spans="2:19">
      <c r="B334" s="86" t="s">
        <v>16</v>
      </c>
      <c r="C334" s="87"/>
      <c r="D334" s="88" t="s">
        <v>121</v>
      </c>
      <c r="E334" s="89"/>
      <c r="F334" s="87"/>
      <c r="G334" s="2" t="s">
        <v>26</v>
      </c>
      <c r="H334" s="2">
        <v>2019003074</v>
      </c>
      <c r="I334" s="2" t="s">
        <v>19</v>
      </c>
      <c r="J334" s="3" t="s">
        <v>24</v>
      </c>
      <c r="L334" s="2">
        <v>2030101000000</v>
      </c>
      <c r="M334" s="4" t="s">
        <v>21</v>
      </c>
      <c r="N334" s="5">
        <v>60927567.43</v>
      </c>
      <c r="O334" s="2" t="s">
        <v>22</v>
      </c>
      <c r="P334" s="5">
        <v>107442.84</v>
      </c>
      <c r="Q334" s="5">
        <v>301240.57</v>
      </c>
      <c r="R334" s="5">
        <v>61121365.159999996</v>
      </c>
      <c r="S334" s="2" t="s">
        <v>22</v>
      </c>
    </row>
    <row r="335" spans="2:19">
      <c r="B335" s="86" t="s">
        <v>16</v>
      </c>
      <c r="C335" s="87"/>
      <c r="D335" s="88" t="s">
        <v>122</v>
      </c>
      <c r="E335" s="89"/>
      <c r="F335" s="87"/>
      <c r="G335" s="2" t="s">
        <v>18</v>
      </c>
      <c r="H335" s="2">
        <v>1980001774</v>
      </c>
      <c r="I335" s="2" t="s">
        <v>23</v>
      </c>
      <c r="J335" s="3" t="s">
        <v>24</v>
      </c>
      <c r="L335" s="2">
        <v>2030101000000</v>
      </c>
      <c r="M335" s="4" t="s">
        <v>21</v>
      </c>
      <c r="N335" s="5">
        <v>569771104.40999997</v>
      </c>
      <c r="O335" s="2" t="s">
        <v>22</v>
      </c>
      <c r="P335" s="5">
        <v>12412767.789999999</v>
      </c>
      <c r="Q335" s="5">
        <v>2192247.98</v>
      </c>
      <c r="R335" s="5">
        <v>559550584.60000002</v>
      </c>
      <c r="S335" s="2" t="s">
        <v>22</v>
      </c>
    </row>
    <row r="336" spans="2:19">
      <c r="B336" s="86" t="s">
        <v>16</v>
      </c>
      <c r="C336" s="87"/>
      <c r="D336" s="88" t="s">
        <v>122</v>
      </c>
      <c r="E336" s="89"/>
      <c r="F336" s="87"/>
      <c r="G336" s="2" t="s">
        <v>18</v>
      </c>
      <c r="H336" s="2">
        <v>1988000165</v>
      </c>
      <c r="I336" s="2" t="s">
        <v>23</v>
      </c>
      <c r="J336" s="3" t="s">
        <v>24</v>
      </c>
      <c r="L336" s="2">
        <v>2030101000000</v>
      </c>
      <c r="M336" s="4" t="s">
        <v>21</v>
      </c>
      <c r="N336" s="5">
        <v>505593672.5</v>
      </c>
      <c r="O336" s="2" t="s">
        <v>22</v>
      </c>
      <c r="P336" s="5">
        <v>4807263.32</v>
      </c>
      <c r="Q336" s="5">
        <v>4971029.5</v>
      </c>
      <c r="R336" s="5">
        <v>505757438.68000001</v>
      </c>
      <c r="S336" s="2" t="s">
        <v>22</v>
      </c>
    </row>
    <row r="337" spans="2:19">
      <c r="B337" s="86" t="s">
        <v>16</v>
      </c>
      <c r="C337" s="87"/>
      <c r="D337" s="88" t="s">
        <v>123</v>
      </c>
      <c r="E337" s="89"/>
      <c r="F337" s="87"/>
      <c r="G337" s="2" t="s">
        <v>26</v>
      </c>
      <c r="H337" s="2">
        <v>1993003592</v>
      </c>
      <c r="I337" s="2" t="s">
        <v>27</v>
      </c>
      <c r="J337" s="3" t="s">
        <v>24</v>
      </c>
      <c r="L337" s="2">
        <v>2030101000000</v>
      </c>
      <c r="M337" s="4" t="s">
        <v>21</v>
      </c>
      <c r="N337" s="5">
        <v>27125912</v>
      </c>
      <c r="O337" s="2" t="s">
        <v>22</v>
      </c>
      <c r="P337" s="5">
        <v>2737458</v>
      </c>
      <c r="Q337" s="5">
        <v>683370</v>
      </c>
      <c r="R337" s="5">
        <v>25071824</v>
      </c>
      <c r="S337" s="2" t="s">
        <v>22</v>
      </c>
    </row>
    <row r="338" spans="2:19">
      <c r="B338" s="86" t="s">
        <v>16</v>
      </c>
      <c r="C338" s="87"/>
      <c r="D338" s="88" t="s">
        <v>123</v>
      </c>
      <c r="E338" s="89"/>
      <c r="F338" s="87"/>
      <c r="G338" s="2" t="s">
        <v>26</v>
      </c>
      <c r="H338" s="2">
        <v>2005004529</v>
      </c>
      <c r="I338" s="2" t="s">
        <v>27</v>
      </c>
      <c r="J338" s="3" t="s">
        <v>24</v>
      </c>
      <c r="L338" s="2">
        <v>2030101000000</v>
      </c>
      <c r="M338" s="4" t="s">
        <v>21</v>
      </c>
      <c r="N338" s="5">
        <v>596987888</v>
      </c>
      <c r="O338" s="2" t="s">
        <v>22</v>
      </c>
      <c r="P338" s="5">
        <v>2685794</v>
      </c>
      <c r="Q338" s="5">
        <v>7426915</v>
      </c>
      <c r="R338" s="5">
        <v>601729009</v>
      </c>
      <c r="S338" s="2" t="s">
        <v>22</v>
      </c>
    </row>
    <row r="339" spans="2:19">
      <c r="B339" s="86" t="s">
        <v>16</v>
      </c>
      <c r="C339" s="87"/>
      <c r="D339" s="88" t="s">
        <v>123</v>
      </c>
      <c r="E339" s="89"/>
      <c r="F339" s="87"/>
      <c r="G339" s="2" t="s">
        <v>26</v>
      </c>
      <c r="H339" s="2">
        <v>2005004611</v>
      </c>
      <c r="I339" s="2" t="s">
        <v>19</v>
      </c>
      <c r="J339" s="3" t="s">
        <v>24</v>
      </c>
      <c r="L339" s="2">
        <v>2030101000000</v>
      </c>
      <c r="M339" s="4" t="s">
        <v>21</v>
      </c>
      <c r="N339" s="5">
        <v>560496509.41999996</v>
      </c>
      <c r="O339" s="2" t="s">
        <v>22</v>
      </c>
      <c r="P339" s="5">
        <v>1224440.07</v>
      </c>
      <c r="Q339" s="5">
        <v>4605036.1500000004</v>
      </c>
      <c r="R339" s="5">
        <v>563877105.5</v>
      </c>
      <c r="S339" s="2" t="s">
        <v>22</v>
      </c>
    </row>
    <row r="340" spans="2:19">
      <c r="B340" s="86" t="s">
        <v>16</v>
      </c>
      <c r="C340" s="87"/>
      <c r="D340" s="88" t="s">
        <v>124</v>
      </c>
      <c r="E340" s="89"/>
      <c r="F340" s="87"/>
      <c r="G340" s="2" t="s">
        <v>18</v>
      </c>
      <c r="H340" s="2">
        <v>1999000447</v>
      </c>
      <c r="I340" s="2" t="s">
        <v>23</v>
      </c>
      <c r="J340" s="3" t="s">
        <v>24</v>
      </c>
      <c r="L340" s="2">
        <v>2030101000000</v>
      </c>
      <c r="M340" s="4" t="s">
        <v>21</v>
      </c>
      <c r="N340" s="5">
        <v>1735592310</v>
      </c>
      <c r="O340" s="2" t="s">
        <v>22</v>
      </c>
      <c r="P340" s="5">
        <v>23178927.949999999</v>
      </c>
      <c r="Q340" s="5">
        <v>24294122.350000001</v>
      </c>
      <c r="R340" s="5">
        <v>1736707504.4000001</v>
      </c>
      <c r="S340" s="2" t="s">
        <v>22</v>
      </c>
    </row>
    <row r="341" spans="2:19">
      <c r="B341" s="86" t="s">
        <v>16</v>
      </c>
      <c r="C341" s="87"/>
      <c r="D341" s="88" t="s">
        <v>124</v>
      </c>
      <c r="E341" s="89"/>
      <c r="F341" s="87"/>
      <c r="G341" s="2" t="s">
        <v>18</v>
      </c>
      <c r="H341" s="2">
        <v>2014000174</v>
      </c>
      <c r="I341" s="2" t="s">
        <v>19</v>
      </c>
      <c r="J341" s="3" t="s">
        <v>24</v>
      </c>
      <c r="L341" s="2">
        <v>2030101000000</v>
      </c>
      <c r="M341" s="4" t="s">
        <v>21</v>
      </c>
      <c r="N341" s="5">
        <v>1072979878.95</v>
      </c>
      <c r="O341" s="2" t="s">
        <v>22</v>
      </c>
      <c r="P341" s="5">
        <v>14795296.550000001</v>
      </c>
      <c r="Q341" s="5">
        <v>18311764.449999999</v>
      </c>
      <c r="R341" s="5">
        <v>1076496346.8499999</v>
      </c>
      <c r="S341" s="2" t="s">
        <v>22</v>
      </c>
    </row>
    <row r="342" spans="2:19">
      <c r="B342" s="86" t="s">
        <v>16</v>
      </c>
      <c r="C342" s="87"/>
      <c r="D342" s="88" t="s">
        <v>124</v>
      </c>
      <c r="E342" s="89"/>
      <c r="F342" s="87"/>
      <c r="G342" s="2" t="s">
        <v>18</v>
      </c>
      <c r="H342" s="2">
        <v>2014001219</v>
      </c>
      <c r="I342" s="2" t="s">
        <v>23</v>
      </c>
      <c r="J342" s="3" t="s">
        <v>24</v>
      </c>
      <c r="L342" s="2">
        <v>2030101000000</v>
      </c>
      <c r="M342" s="4" t="s">
        <v>21</v>
      </c>
      <c r="N342" s="5">
        <v>824162135.76999998</v>
      </c>
      <c r="O342" s="2" t="s">
        <v>22</v>
      </c>
      <c r="P342" s="5">
        <v>17364747.829999998</v>
      </c>
      <c r="Q342" s="5">
        <v>22808264.829999998</v>
      </c>
      <c r="R342" s="5">
        <v>829605652.76999998</v>
      </c>
      <c r="S342" s="2" t="s">
        <v>22</v>
      </c>
    </row>
    <row r="343" spans="2:19">
      <c r="B343" s="86" t="s">
        <v>16</v>
      </c>
      <c r="C343" s="87"/>
      <c r="D343" s="88" t="s">
        <v>125</v>
      </c>
      <c r="E343" s="89"/>
      <c r="F343" s="87"/>
      <c r="G343" s="2" t="s">
        <v>26</v>
      </c>
      <c r="H343" s="2">
        <v>2013000383</v>
      </c>
      <c r="I343" s="2" t="s">
        <v>19</v>
      </c>
      <c r="J343" s="3" t="s">
        <v>24</v>
      </c>
      <c r="L343" s="2">
        <v>2030101000000</v>
      </c>
      <c r="M343" s="4" t="s">
        <v>21</v>
      </c>
      <c r="N343" s="5">
        <v>5720890700.1199999</v>
      </c>
      <c r="O343" s="2" t="s">
        <v>22</v>
      </c>
      <c r="P343" s="5">
        <v>41517797.210000001</v>
      </c>
      <c r="Q343" s="5">
        <v>139708516.72999999</v>
      </c>
      <c r="R343" s="5">
        <v>5819081419.6400003</v>
      </c>
      <c r="S343" s="2" t="s">
        <v>22</v>
      </c>
    </row>
    <row r="344" spans="2:19">
      <c r="B344" s="86" t="s">
        <v>16</v>
      </c>
      <c r="C344" s="87"/>
      <c r="D344" s="88" t="s">
        <v>125</v>
      </c>
      <c r="E344" s="89"/>
      <c r="F344" s="87"/>
      <c r="G344" s="2" t="s">
        <v>26</v>
      </c>
      <c r="H344" s="2">
        <v>2013000618</v>
      </c>
      <c r="I344" s="2" t="s">
        <v>19</v>
      </c>
      <c r="J344" s="3" t="s">
        <v>24</v>
      </c>
      <c r="L344" s="2">
        <v>2030101000000</v>
      </c>
      <c r="M344" s="4" t="s">
        <v>21</v>
      </c>
      <c r="N344" s="5">
        <v>516137868.63999999</v>
      </c>
      <c r="O344" s="2" t="s">
        <v>22</v>
      </c>
      <c r="P344" s="5">
        <v>558020.02</v>
      </c>
      <c r="Q344" s="5">
        <v>20494645.449999999</v>
      </c>
      <c r="R344" s="5">
        <v>536074494.06999999</v>
      </c>
      <c r="S344" s="2" t="s">
        <v>22</v>
      </c>
    </row>
    <row r="345" spans="2:19">
      <c r="B345" s="86" t="s">
        <v>16</v>
      </c>
      <c r="C345" s="87"/>
      <c r="D345" s="88" t="s">
        <v>126</v>
      </c>
      <c r="E345" s="89"/>
      <c r="F345" s="87"/>
      <c r="G345" s="2" t="s">
        <v>26</v>
      </c>
      <c r="H345" s="2">
        <v>2013001738</v>
      </c>
      <c r="I345" s="2" t="s">
        <v>19</v>
      </c>
      <c r="J345" s="3" t="s">
        <v>24</v>
      </c>
      <c r="L345" s="2">
        <v>2030101000000</v>
      </c>
      <c r="M345" s="4" t="s">
        <v>21</v>
      </c>
      <c r="N345" s="5">
        <v>2167698963.6199999</v>
      </c>
      <c r="O345" s="2" t="s">
        <v>22</v>
      </c>
      <c r="P345" s="5">
        <v>58989.58</v>
      </c>
      <c r="Q345" s="5">
        <v>72309794.5</v>
      </c>
      <c r="R345" s="5">
        <v>2239949768.54</v>
      </c>
      <c r="S345" s="2" t="s">
        <v>22</v>
      </c>
    </row>
    <row r="346" spans="2:19">
      <c r="B346" s="86" t="s">
        <v>16</v>
      </c>
      <c r="C346" s="87"/>
      <c r="D346" s="88" t="s">
        <v>127</v>
      </c>
      <c r="E346" s="89"/>
      <c r="F346" s="87"/>
      <c r="G346" s="2" t="s">
        <v>18</v>
      </c>
      <c r="H346" s="2">
        <v>1993003738</v>
      </c>
      <c r="I346" s="2" t="s">
        <v>19</v>
      </c>
      <c r="J346" s="3" t="s">
        <v>28</v>
      </c>
      <c r="L346" s="2">
        <v>2030101000000</v>
      </c>
      <c r="M346" s="4" t="s">
        <v>21</v>
      </c>
      <c r="N346" s="5">
        <v>65587897.710000001</v>
      </c>
      <c r="O346" s="2" t="s">
        <v>22</v>
      </c>
      <c r="P346" s="5">
        <v>4264278.16</v>
      </c>
      <c r="Q346" s="5">
        <v>6282195.9199999999</v>
      </c>
      <c r="R346" s="5">
        <v>67605815.469999999</v>
      </c>
      <c r="S346" s="2" t="s">
        <v>22</v>
      </c>
    </row>
    <row r="347" spans="2:19">
      <c r="B347" s="86" t="s">
        <v>16</v>
      </c>
      <c r="C347" s="87"/>
      <c r="D347" s="88" t="s">
        <v>127</v>
      </c>
      <c r="E347" s="89"/>
      <c r="F347" s="87"/>
      <c r="G347" s="2" t="s">
        <v>18</v>
      </c>
      <c r="H347" s="2">
        <v>2005006711</v>
      </c>
      <c r="I347" s="2" t="s">
        <v>19</v>
      </c>
      <c r="J347" s="3" t="s">
        <v>24</v>
      </c>
      <c r="L347" s="2">
        <v>2030101000000</v>
      </c>
      <c r="M347" s="4" t="s">
        <v>21</v>
      </c>
      <c r="N347" s="5">
        <v>1770785412.8</v>
      </c>
      <c r="O347" s="2" t="s">
        <v>22</v>
      </c>
      <c r="P347" s="5">
        <v>14729267.029999999</v>
      </c>
      <c r="Q347" s="5">
        <v>27603420.620000001</v>
      </c>
      <c r="R347" s="5">
        <v>1783659566.3900001</v>
      </c>
      <c r="S347" s="2" t="s">
        <v>22</v>
      </c>
    </row>
    <row r="348" spans="2:19">
      <c r="B348" s="86" t="s">
        <v>16</v>
      </c>
      <c r="C348" s="87"/>
      <c r="D348" s="88" t="s">
        <v>128</v>
      </c>
      <c r="E348" s="89"/>
      <c r="F348" s="87"/>
      <c r="G348" s="2" t="s">
        <v>18</v>
      </c>
      <c r="H348" s="2">
        <v>1990002129</v>
      </c>
      <c r="I348" s="2" t="s">
        <v>23</v>
      </c>
      <c r="J348" s="3" t="s">
        <v>20</v>
      </c>
      <c r="L348" s="2">
        <v>2030101000000</v>
      </c>
      <c r="M348" s="4" t="s">
        <v>21</v>
      </c>
      <c r="N348" s="5">
        <v>122398338.84999999</v>
      </c>
      <c r="O348" s="2" t="s">
        <v>22</v>
      </c>
      <c r="P348" s="5">
        <v>5364054.6900000004</v>
      </c>
      <c r="Q348" s="5">
        <v>1382825.18</v>
      </c>
      <c r="R348" s="5">
        <v>118417109.34</v>
      </c>
      <c r="S348" s="2" t="s">
        <v>22</v>
      </c>
    </row>
    <row r="349" spans="2:19">
      <c r="B349" s="86" t="s">
        <v>16</v>
      </c>
      <c r="C349" s="87"/>
      <c r="D349" s="88" t="s">
        <v>128</v>
      </c>
      <c r="E349" s="89"/>
      <c r="F349" s="87"/>
      <c r="G349" s="2" t="s">
        <v>18</v>
      </c>
      <c r="H349" s="2">
        <v>1998002756</v>
      </c>
      <c r="I349" s="2" t="s">
        <v>19</v>
      </c>
      <c r="J349" s="3" t="s">
        <v>28</v>
      </c>
      <c r="L349" s="2">
        <v>2030101000000</v>
      </c>
      <c r="M349" s="4" t="s">
        <v>21</v>
      </c>
      <c r="N349" s="5">
        <v>919183849.35000002</v>
      </c>
      <c r="O349" s="2" t="s">
        <v>22</v>
      </c>
      <c r="P349" s="5">
        <v>3016826.7</v>
      </c>
      <c r="Q349" s="5">
        <v>10300623.33</v>
      </c>
      <c r="R349" s="5">
        <v>926467645.98000002</v>
      </c>
      <c r="S349" s="2" t="s">
        <v>22</v>
      </c>
    </row>
    <row r="350" spans="2:19">
      <c r="B350" s="86" t="s">
        <v>16</v>
      </c>
      <c r="C350" s="87"/>
      <c r="D350" s="88" t="s">
        <v>128</v>
      </c>
      <c r="E350" s="89"/>
      <c r="F350" s="87"/>
      <c r="G350" s="2" t="s">
        <v>18</v>
      </c>
      <c r="H350" s="2">
        <v>1998002829</v>
      </c>
      <c r="I350" s="2" t="s">
        <v>27</v>
      </c>
      <c r="J350" s="3" t="s">
        <v>28</v>
      </c>
      <c r="L350" s="2">
        <v>2030101000000</v>
      </c>
      <c r="M350" s="4" t="s">
        <v>21</v>
      </c>
      <c r="N350" s="5">
        <v>2554203409.0700002</v>
      </c>
      <c r="O350" s="2" t="s">
        <v>22</v>
      </c>
      <c r="P350" s="5">
        <v>332964005.17000002</v>
      </c>
      <c r="Q350" s="5">
        <v>0</v>
      </c>
      <c r="R350" s="5">
        <v>2221239403.9000001</v>
      </c>
      <c r="S350" s="2" t="s">
        <v>22</v>
      </c>
    </row>
    <row r="351" spans="2:19">
      <c r="B351" s="86" t="s">
        <v>16</v>
      </c>
      <c r="C351" s="87"/>
      <c r="D351" s="88" t="s">
        <v>128</v>
      </c>
      <c r="E351" s="89"/>
      <c r="F351" s="87"/>
      <c r="G351" s="2" t="s">
        <v>18</v>
      </c>
      <c r="H351" s="2">
        <v>2016000392</v>
      </c>
      <c r="I351" s="2" t="s">
        <v>19</v>
      </c>
      <c r="J351" s="3" t="s">
        <v>24</v>
      </c>
      <c r="L351" s="2">
        <v>2030101000000</v>
      </c>
      <c r="M351" s="4" t="s">
        <v>21</v>
      </c>
      <c r="N351" s="5">
        <v>32656053.109999999</v>
      </c>
      <c r="O351" s="2" t="s">
        <v>22</v>
      </c>
      <c r="P351" s="5">
        <v>11715.77</v>
      </c>
      <c r="Q351" s="5">
        <v>907952.1</v>
      </c>
      <c r="R351" s="5">
        <v>33552289.440000001</v>
      </c>
      <c r="S351" s="2" t="s">
        <v>22</v>
      </c>
    </row>
    <row r="352" spans="2:19">
      <c r="B352" s="86" t="s">
        <v>16</v>
      </c>
      <c r="C352" s="87"/>
      <c r="D352" s="88" t="s">
        <v>128</v>
      </c>
      <c r="E352" s="89"/>
      <c r="F352" s="87"/>
      <c r="G352" s="2" t="s">
        <v>18</v>
      </c>
      <c r="H352" s="2">
        <v>2018002538</v>
      </c>
      <c r="I352" s="2" t="s">
        <v>19</v>
      </c>
      <c r="J352" s="3" t="s">
        <v>24</v>
      </c>
      <c r="L352" s="2">
        <v>2030101000000</v>
      </c>
      <c r="M352" s="4" t="s">
        <v>21</v>
      </c>
      <c r="N352" s="5">
        <v>525261937.32999998</v>
      </c>
      <c r="O352" s="2" t="s">
        <v>22</v>
      </c>
      <c r="P352" s="5">
        <v>6738531.21</v>
      </c>
      <c r="Q352" s="5">
        <v>2667968.9900000002</v>
      </c>
      <c r="R352" s="5">
        <v>521191375.11000001</v>
      </c>
      <c r="S352" s="2" t="s">
        <v>22</v>
      </c>
    </row>
    <row r="353" spans="2:19">
      <c r="B353" s="86" t="s">
        <v>16</v>
      </c>
      <c r="C353" s="87"/>
      <c r="D353" s="88" t="s">
        <v>129</v>
      </c>
      <c r="E353" s="89"/>
      <c r="F353" s="87"/>
      <c r="G353" s="2" t="s">
        <v>26</v>
      </c>
      <c r="H353" s="2">
        <v>1982000538</v>
      </c>
      <c r="I353" s="2" t="s">
        <v>23</v>
      </c>
      <c r="J353" s="3" t="s">
        <v>24</v>
      </c>
      <c r="L353" s="2">
        <v>2030101000000</v>
      </c>
      <c r="M353" s="4" t="s">
        <v>21</v>
      </c>
      <c r="N353" s="5">
        <v>2106199589.6700001</v>
      </c>
      <c r="O353" s="2" t="s">
        <v>22</v>
      </c>
      <c r="P353" s="5">
        <v>90375655.180000007</v>
      </c>
      <c r="Q353" s="5">
        <v>11947195.23</v>
      </c>
      <c r="R353" s="5">
        <v>2027771129.72</v>
      </c>
      <c r="S353" s="2" t="s">
        <v>22</v>
      </c>
    </row>
    <row r="354" spans="2:19">
      <c r="B354" s="86" t="s">
        <v>16</v>
      </c>
      <c r="C354" s="87"/>
      <c r="D354" s="88" t="s">
        <v>129</v>
      </c>
      <c r="E354" s="89"/>
      <c r="F354" s="87"/>
      <c r="G354" s="2" t="s">
        <v>26</v>
      </c>
      <c r="H354" s="2">
        <v>2019002574</v>
      </c>
      <c r="I354" s="2" t="s">
        <v>19</v>
      </c>
      <c r="J354" s="3" t="s">
        <v>24</v>
      </c>
      <c r="L354" s="2">
        <v>2030101000000</v>
      </c>
      <c r="M354" s="4" t="s">
        <v>21</v>
      </c>
      <c r="N354" s="5">
        <v>13262389.310000001</v>
      </c>
      <c r="O354" s="2" t="s">
        <v>22</v>
      </c>
      <c r="P354" s="5">
        <v>0</v>
      </c>
      <c r="Q354" s="5">
        <v>472314.85</v>
      </c>
      <c r="R354" s="5">
        <v>13734704.16</v>
      </c>
      <c r="S354" s="2" t="s">
        <v>22</v>
      </c>
    </row>
    <row r="355" spans="2:19">
      <c r="B355" s="86" t="s">
        <v>16</v>
      </c>
      <c r="C355" s="87"/>
      <c r="D355" s="88" t="s">
        <v>129</v>
      </c>
      <c r="E355" s="89"/>
      <c r="F355" s="87"/>
      <c r="G355" s="2" t="s">
        <v>26</v>
      </c>
      <c r="H355" s="2">
        <v>2021002292</v>
      </c>
      <c r="I355" s="2" t="s">
        <v>19</v>
      </c>
      <c r="J355" s="3" t="s">
        <v>24</v>
      </c>
      <c r="L355" s="2">
        <v>2030101000000</v>
      </c>
      <c r="M355" s="4" t="s">
        <v>21</v>
      </c>
      <c r="N355" s="5">
        <v>102975.35</v>
      </c>
      <c r="O355" s="2" t="s">
        <v>22</v>
      </c>
      <c r="P355" s="5">
        <v>3897.8</v>
      </c>
      <c r="Q355" s="5">
        <v>52289.03</v>
      </c>
      <c r="R355" s="5">
        <v>151366.57999999999</v>
      </c>
      <c r="S355" s="2" t="s">
        <v>22</v>
      </c>
    </row>
    <row r="356" spans="2:19">
      <c r="B356" s="86" t="s">
        <v>16</v>
      </c>
      <c r="C356" s="87"/>
      <c r="D356" s="88" t="s">
        <v>130</v>
      </c>
      <c r="E356" s="89"/>
      <c r="F356" s="87"/>
      <c r="G356" s="2" t="s">
        <v>26</v>
      </c>
      <c r="H356" s="2">
        <v>1979002665</v>
      </c>
      <c r="I356" s="2" t="s">
        <v>23</v>
      </c>
      <c r="J356" s="3" t="s">
        <v>28</v>
      </c>
      <c r="L356" s="2">
        <v>2030101000000</v>
      </c>
      <c r="M356" s="4" t="s">
        <v>21</v>
      </c>
      <c r="N356" s="5">
        <v>672783005.07000005</v>
      </c>
      <c r="O356" s="2" t="s">
        <v>22</v>
      </c>
      <c r="P356" s="5">
        <v>913145.29</v>
      </c>
      <c r="Q356" s="5">
        <v>5946995.5</v>
      </c>
      <c r="R356" s="5">
        <v>677816855.27999997</v>
      </c>
      <c r="S356" s="2" t="s">
        <v>22</v>
      </c>
    </row>
    <row r="357" spans="2:19">
      <c r="B357" s="86" t="s">
        <v>16</v>
      </c>
      <c r="C357" s="87"/>
      <c r="D357" s="88" t="s">
        <v>130</v>
      </c>
      <c r="E357" s="89"/>
      <c r="F357" s="87"/>
      <c r="G357" s="2" t="s">
        <v>26</v>
      </c>
      <c r="H357" s="2">
        <v>2002000638</v>
      </c>
      <c r="I357" s="2" t="s">
        <v>23</v>
      </c>
      <c r="J357" s="3" t="s">
        <v>24</v>
      </c>
      <c r="L357" s="2">
        <v>2030101000000</v>
      </c>
      <c r="M357" s="4" t="s">
        <v>21</v>
      </c>
      <c r="N357" s="5">
        <v>1455963765.3900001</v>
      </c>
      <c r="O357" s="2" t="s">
        <v>22</v>
      </c>
      <c r="P357" s="5">
        <v>48969055.079999998</v>
      </c>
      <c r="Q357" s="5">
        <v>6246294.3799999999</v>
      </c>
      <c r="R357" s="5">
        <v>1413241004.6900001</v>
      </c>
      <c r="S357" s="2" t="s">
        <v>22</v>
      </c>
    </row>
    <row r="358" spans="2:19">
      <c r="B358" s="86" t="s">
        <v>16</v>
      </c>
      <c r="C358" s="87"/>
      <c r="D358" s="88" t="s">
        <v>130</v>
      </c>
      <c r="E358" s="89"/>
      <c r="F358" s="87"/>
      <c r="G358" s="2" t="s">
        <v>26</v>
      </c>
      <c r="H358" s="2">
        <v>2002004692</v>
      </c>
      <c r="I358" s="2" t="s">
        <v>23</v>
      </c>
      <c r="J358" s="3" t="s">
        <v>24</v>
      </c>
      <c r="L358" s="2">
        <v>2030101000000</v>
      </c>
      <c r="M358" s="4" t="s">
        <v>21</v>
      </c>
      <c r="N358" s="5">
        <v>300569159.77999997</v>
      </c>
      <c r="O358" s="2" t="s">
        <v>22</v>
      </c>
      <c r="P358" s="5">
        <v>6298544.3799999999</v>
      </c>
      <c r="Q358" s="5">
        <v>1189082.3999999999</v>
      </c>
      <c r="R358" s="5">
        <v>295459697.80000001</v>
      </c>
      <c r="S358" s="2" t="s">
        <v>22</v>
      </c>
    </row>
    <row r="359" spans="2:19">
      <c r="B359" s="86" t="s">
        <v>16</v>
      </c>
      <c r="C359" s="87"/>
      <c r="D359" s="88" t="s">
        <v>131</v>
      </c>
      <c r="E359" s="89"/>
      <c r="F359" s="87"/>
      <c r="G359" s="2" t="s">
        <v>18</v>
      </c>
      <c r="H359" s="2">
        <v>2011000947</v>
      </c>
      <c r="I359" s="2" t="s">
        <v>23</v>
      </c>
      <c r="J359" s="3" t="s">
        <v>24</v>
      </c>
      <c r="L359" s="2">
        <v>2030101000000</v>
      </c>
      <c r="M359" s="4" t="s">
        <v>21</v>
      </c>
      <c r="N359" s="5">
        <v>143697314</v>
      </c>
      <c r="O359" s="2" t="s">
        <v>22</v>
      </c>
      <c r="P359" s="5">
        <v>8459241.7100000009</v>
      </c>
      <c r="Q359" s="5">
        <v>9228399.3000000007</v>
      </c>
      <c r="R359" s="5">
        <v>144466471.59</v>
      </c>
      <c r="S359" s="2" t="s">
        <v>22</v>
      </c>
    </row>
    <row r="360" spans="2:19">
      <c r="B360" s="86" t="s">
        <v>16</v>
      </c>
      <c r="C360" s="87"/>
      <c r="D360" s="88" t="s">
        <v>131</v>
      </c>
      <c r="E360" s="89"/>
      <c r="F360" s="87"/>
      <c r="G360" s="2" t="s">
        <v>18</v>
      </c>
      <c r="H360" s="2">
        <v>2021002756</v>
      </c>
      <c r="I360" s="2" t="s">
        <v>19</v>
      </c>
      <c r="J360" s="3" t="s">
        <v>24</v>
      </c>
      <c r="L360" s="2">
        <v>2030101000000</v>
      </c>
      <c r="M360" s="4" t="s">
        <v>21</v>
      </c>
      <c r="N360" s="5">
        <v>25692241.82</v>
      </c>
      <c r="O360" s="2" t="s">
        <v>22</v>
      </c>
      <c r="P360" s="5">
        <v>23443.13</v>
      </c>
      <c r="Q360" s="5">
        <v>5661383.0199999996</v>
      </c>
      <c r="R360" s="5">
        <v>31330181.710000001</v>
      </c>
      <c r="S360" s="2" t="s">
        <v>22</v>
      </c>
    </row>
    <row r="361" spans="2:19">
      <c r="B361" s="86" t="s">
        <v>16</v>
      </c>
      <c r="C361" s="87"/>
      <c r="D361" s="88" t="s">
        <v>132</v>
      </c>
      <c r="E361" s="89"/>
      <c r="F361" s="87"/>
      <c r="G361" s="2" t="s">
        <v>18</v>
      </c>
      <c r="H361" s="2">
        <v>1980002274</v>
      </c>
      <c r="I361" s="2" t="s">
        <v>27</v>
      </c>
      <c r="J361" s="3" t="s">
        <v>28</v>
      </c>
      <c r="L361" s="2">
        <v>2030101000000</v>
      </c>
      <c r="M361" s="4" t="s">
        <v>21</v>
      </c>
      <c r="N361" s="5">
        <v>687039527.88999999</v>
      </c>
      <c r="O361" s="2" t="s">
        <v>22</v>
      </c>
      <c r="P361" s="5">
        <v>19021994.719999999</v>
      </c>
      <c r="Q361" s="5">
        <v>44595109.659999996</v>
      </c>
      <c r="R361" s="5">
        <v>712612642.83000004</v>
      </c>
      <c r="S361" s="2" t="s">
        <v>22</v>
      </c>
    </row>
    <row r="362" spans="2:19">
      <c r="B362" s="86" t="s">
        <v>16</v>
      </c>
      <c r="C362" s="87"/>
      <c r="D362" s="88" t="s">
        <v>133</v>
      </c>
      <c r="E362" s="89"/>
      <c r="F362" s="87"/>
      <c r="G362" s="2" t="s">
        <v>18</v>
      </c>
      <c r="H362" s="2">
        <v>1986000656</v>
      </c>
      <c r="I362" s="2" t="s">
        <v>27</v>
      </c>
      <c r="J362" s="3" t="s">
        <v>28</v>
      </c>
      <c r="L362" s="2">
        <v>2030101000000</v>
      </c>
      <c r="M362" s="4" t="s">
        <v>21</v>
      </c>
      <c r="N362" s="5">
        <v>477521947</v>
      </c>
      <c r="O362" s="2" t="s">
        <v>22</v>
      </c>
      <c r="P362" s="5">
        <v>32388873</v>
      </c>
      <c r="Q362" s="5">
        <v>23531</v>
      </c>
      <c r="R362" s="5">
        <v>445156605</v>
      </c>
      <c r="S362" s="2" t="s">
        <v>22</v>
      </c>
    </row>
    <row r="363" spans="2:19">
      <c r="B363" s="86" t="s">
        <v>16</v>
      </c>
      <c r="C363" s="87"/>
      <c r="D363" s="88" t="s">
        <v>134</v>
      </c>
      <c r="E363" s="89"/>
      <c r="F363" s="87"/>
      <c r="G363" s="2" t="s">
        <v>18</v>
      </c>
      <c r="H363" s="2">
        <v>1993003411</v>
      </c>
      <c r="I363" s="2" t="s">
        <v>23</v>
      </c>
      <c r="J363" s="3" t="s">
        <v>24</v>
      </c>
      <c r="L363" s="2">
        <v>2030101000000</v>
      </c>
      <c r="M363" s="4" t="s">
        <v>21</v>
      </c>
      <c r="N363" s="5">
        <v>1748333604.22</v>
      </c>
      <c r="O363" s="2" t="s">
        <v>22</v>
      </c>
      <c r="P363" s="5">
        <v>18631316.84</v>
      </c>
      <c r="Q363" s="5">
        <v>15737446.869999999</v>
      </c>
      <c r="R363" s="5">
        <v>1745439734.25</v>
      </c>
      <c r="S363" s="2" t="s">
        <v>22</v>
      </c>
    </row>
    <row r="364" spans="2:19">
      <c r="B364" s="86" t="s">
        <v>16</v>
      </c>
      <c r="C364" s="87"/>
      <c r="D364" s="88" t="s">
        <v>134</v>
      </c>
      <c r="E364" s="89"/>
      <c r="F364" s="87"/>
      <c r="G364" s="2" t="s">
        <v>18</v>
      </c>
      <c r="H364" s="2">
        <v>2010004711</v>
      </c>
      <c r="I364" s="2" t="s">
        <v>23</v>
      </c>
      <c r="J364" s="3" t="s">
        <v>28</v>
      </c>
      <c r="L364" s="2">
        <v>2030101000000</v>
      </c>
      <c r="M364" s="4" t="s">
        <v>21</v>
      </c>
      <c r="N364" s="5">
        <v>7391735.8099999996</v>
      </c>
      <c r="O364" s="2" t="s">
        <v>22</v>
      </c>
      <c r="P364" s="5">
        <v>15228.65</v>
      </c>
      <c r="Q364" s="5">
        <v>916204.84</v>
      </c>
      <c r="R364" s="5">
        <v>8292712</v>
      </c>
      <c r="S364" s="2" t="s">
        <v>22</v>
      </c>
    </row>
    <row r="365" spans="2:19">
      <c r="B365" s="86" t="s">
        <v>16</v>
      </c>
      <c r="C365" s="87"/>
      <c r="D365" s="88" t="s">
        <v>134</v>
      </c>
      <c r="E365" s="89"/>
      <c r="F365" s="87"/>
      <c r="G365" s="2" t="s">
        <v>18</v>
      </c>
      <c r="H365" s="2">
        <v>2016000465</v>
      </c>
      <c r="I365" s="2" t="s">
        <v>19</v>
      </c>
      <c r="J365" s="3" t="s">
        <v>24</v>
      </c>
      <c r="L365" s="2">
        <v>2030101000000</v>
      </c>
      <c r="M365" s="4" t="s">
        <v>21</v>
      </c>
      <c r="N365" s="5">
        <v>288055618.02999997</v>
      </c>
      <c r="O365" s="2" t="s">
        <v>22</v>
      </c>
      <c r="P365" s="5">
        <v>1749835.68</v>
      </c>
      <c r="Q365" s="5">
        <v>928966.72</v>
      </c>
      <c r="R365" s="5">
        <v>287234749.06999999</v>
      </c>
      <c r="S365" s="2" t="s">
        <v>22</v>
      </c>
    </row>
    <row r="366" spans="2:19">
      <c r="B366" s="86" t="s">
        <v>16</v>
      </c>
      <c r="C366" s="87"/>
      <c r="D366" s="88" t="s">
        <v>135</v>
      </c>
      <c r="E366" s="89"/>
      <c r="F366" s="87"/>
      <c r="G366" s="2" t="s">
        <v>26</v>
      </c>
      <c r="H366" s="2">
        <v>1978000456</v>
      </c>
      <c r="I366" s="2" t="s">
        <v>27</v>
      </c>
      <c r="J366" s="3" t="s">
        <v>28</v>
      </c>
      <c r="L366" s="2">
        <v>2030101000000</v>
      </c>
      <c r="M366" s="4" t="s">
        <v>21</v>
      </c>
      <c r="N366" s="5">
        <v>241547985.25</v>
      </c>
      <c r="O366" s="2" t="s">
        <v>22</v>
      </c>
      <c r="P366" s="5">
        <v>51917416.409999996</v>
      </c>
      <c r="Q366" s="5">
        <v>221765.61</v>
      </c>
      <c r="R366" s="5">
        <v>189852334.44999999</v>
      </c>
      <c r="S366" s="2" t="s">
        <v>22</v>
      </c>
    </row>
    <row r="367" spans="2:19">
      <c r="B367" s="86" t="s">
        <v>16</v>
      </c>
      <c r="C367" s="87"/>
      <c r="D367" s="88" t="s">
        <v>136</v>
      </c>
      <c r="E367" s="89"/>
      <c r="F367" s="87"/>
      <c r="G367" s="2" t="s">
        <v>18</v>
      </c>
      <c r="H367" s="2">
        <v>1988000319</v>
      </c>
      <c r="I367" s="2" t="s">
        <v>27</v>
      </c>
      <c r="J367" s="3" t="s">
        <v>28</v>
      </c>
      <c r="L367" s="2">
        <v>2030101000000</v>
      </c>
      <c r="M367" s="4" t="s">
        <v>21</v>
      </c>
      <c r="N367" s="5">
        <v>59384419.969999999</v>
      </c>
      <c r="O367" s="2" t="s">
        <v>22</v>
      </c>
      <c r="P367" s="5">
        <v>120169.27</v>
      </c>
      <c r="Q367" s="5">
        <v>1430841.3</v>
      </c>
      <c r="R367" s="5">
        <v>60695092</v>
      </c>
      <c r="S367" s="2" t="s">
        <v>22</v>
      </c>
    </row>
    <row r="368" spans="2:19">
      <c r="B368" s="86" t="s">
        <v>16</v>
      </c>
      <c r="C368" s="87"/>
      <c r="D368" s="88" t="s">
        <v>136</v>
      </c>
      <c r="E368" s="89"/>
      <c r="F368" s="87"/>
      <c r="G368" s="2" t="s">
        <v>18</v>
      </c>
      <c r="H368" s="2">
        <v>1988000483</v>
      </c>
      <c r="I368" s="2" t="s">
        <v>19</v>
      </c>
      <c r="J368" s="3" t="s">
        <v>24</v>
      </c>
      <c r="L368" s="2">
        <v>2030101000000</v>
      </c>
      <c r="M368" s="4" t="s">
        <v>21</v>
      </c>
      <c r="N368" s="5">
        <v>3445815884.2800002</v>
      </c>
      <c r="O368" s="2" t="s">
        <v>22</v>
      </c>
      <c r="P368" s="5">
        <v>4777604.62</v>
      </c>
      <c r="Q368" s="5">
        <v>8334789.3899999997</v>
      </c>
      <c r="R368" s="5">
        <v>3449373069.0500002</v>
      </c>
      <c r="S368" s="2" t="s">
        <v>22</v>
      </c>
    </row>
    <row r="369" spans="2:19">
      <c r="B369" s="86" t="s">
        <v>16</v>
      </c>
      <c r="C369" s="87"/>
      <c r="D369" s="88" t="s">
        <v>136</v>
      </c>
      <c r="E369" s="89"/>
      <c r="F369" s="87"/>
      <c r="G369" s="2" t="s">
        <v>18</v>
      </c>
      <c r="H369" s="2">
        <v>1988002011</v>
      </c>
      <c r="I369" s="2" t="s">
        <v>27</v>
      </c>
      <c r="J369" s="3" t="s">
        <v>28</v>
      </c>
      <c r="L369" s="2">
        <v>2030101000000</v>
      </c>
      <c r="M369" s="4" t="s">
        <v>21</v>
      </c>
      <c r="N369" s="5">
        <v>511230889.37</v>
      </c>
      <c r="O369" s="2" t="s">
        <v>22</v>
      </c>
      <c r="P369" s="5">
        <v>3479470.66</v>
      </c>
      <c r="Q369" s="5">
        <v>7590052.29</v>
      </c>
      <c r="R369" s="5">
        <v>515341471</v>
      </c>
      <c r="S369" s="2" t="s">
        <v>22</v>
      </c>
    </row>
    <row r="370" spans="2:19">
      <c r="B370" s="86" t="s">
        <v>16</v>
      </c>
      <c r="C370" s="87"/>
      <c r="D370" s="88" t="s">
        <v>137</v>
      </c>
      <c r="E370" s="89"/>
      <c r="F370" s="87"/>
      <c r="G370" s="2" t="s">
        <v>18</v>
      </c>
      <c r="H370" s="2">
        <v>1979001456</v>
      </c>
      <c r="I370" s="2" t="s">
        <v>27</v>
      </c>
      <c r="J370" s="3" t="s">
        <v>28</v>
      </c>
      <c r="L370" s="2">
        <v>2030101000000</v>
      </c>
      <c r="M370" s="4" t="s">
        <v>21</v>
      </c>
      <c r="N370" s="5">
        <v>995789997.85000002</v>
      </c>
      <c r="O370" s="2" t="s">
        <v>22</v>
      </c>
      <c r="P370" s="5">
        <v>3064775.21</v>
      </c>
      <c r="Q370" s="5">
        <v>30758399.140000001</v>
      </c>
      <c r="R370" s="5">
        <v>1023483621.78</v>
      </c>
      <c r="S370" s="2" t="s">
        <v>22</v>
      </c>
    </row>
    <row r="371" spans="2:19">
      <c r="B371" s="86" t="s">
        <v>16</v>
      </c>
      <c r="C371" s="87"/>
      <c r="D371" s="88" t="s">
        <v>137</v>
      </c>
      <c r="E371" s="89"/>
      <c r="F371" s="87"/>
      <c r="G371" s="2" t="s">
        <v>18</v>
      </c>
      <c r="H371" s="2">
        <v>2005003883</v>
      </c>
      <c r="I371" s="2" t="s">
        <v>23</v>
      </c>
      <c r="J371" s="3" t="s">
        <v>24</v>
      </c>
      <c r="L371" s="2">
        <v>2030101000000</v>
      </c>
      <c r="M371" s="4" t="s">
        <v>21</v>
      </c>
      <c r="N371" s="5">
        <v>286557859.69999999</v>
      </c>
      <c r="O371" s="2" t="s">
        <v>22</v>
      </c>
      <c r="P371" s="5">
        <v>916353.81</v>
      </c>
      <c r="Q371" s="5">
        <v>6979519.4400000004</v>
      </c>
      <c r="R371" s="5">
        <v>292621025.32999998</v>
      </c>
      <c r="S371" s="2" t="s">
        <v>22</v>
      </c>
    </row>
    <row r="372" spans="2:19">
      <c r="B372" s="86" t="s">
        <v>16</v>
      </c>
      <c r="C372" s="87"/>
      <c r="D372" s="88" t="s">
        <v>137</v>
      </c>
      <c r="E372" s="89"/>
      <c r="F372" s="87"/>
      <c r="G372" s="2" t="s">
        <v>18</v>
      </c>
      <c r="H372" s="2">
        <v>2010005929</v>
      </c>
      <c r="I372" s="2" t="s">
        <v>19</v>
      </c>
      <c r="J372" s="3" t="s">
        <v>24</v>
      </c>
      <c r="L372" s="2">
        <v>2030101000000</v>
      </c>
      <c r="M372" s="4" t="s">
        <v>21</v>
      </c>
      <c r="N372" s="5">
        <v>305242624.95999998</v>
      </c>
      <c r="O372" s="2" t="s">
        <v>22</v>
      </c>
      <c r="P372" s="5">
        <v>143277126.74000001</v>
      </c>
      <c r="Q372" s="5">
        <v>75268200.069999993</v>
      </c>
      <c r="R372" s="5">
        <v>237233698.28999999</v>
      </c>
      <c r="S372" s="2" t="s">
        <v>22</v>
      </c>
    </row>
    <row r="373" spans="2:19">
      <c r="B373" s="86" t="s">
        <v>16</v>
      </c>
      <c r="C373" s="87"/>
      <c r="D373" s="88" t="s">
        <v>138</v>
      </c>
      <c r="E373" s="89"/>
      <c r="F373" s="87"/>
      <c r="G373" s="2" t="s">
        <v>18</v>
      </c>
      <c r="H373" s="2">
        <v>1980001383</v>
      </c>
      <c r="I373" s="2" t="s">
        <v>27</v>
      </c>
      <c r="J373" s="3" t="s">
        <v>28</v>
      </c>
      <c r="L373" s="2">
        <v>2030101000000</v>
      </c>
      <c r="M373" s="4" t="s">
        <v>21</v>
      </c>
      <c r="N373" s="5">
        <v>298811683.91000003</v>
      </c>
      <c r="O373" s="2" t="s">
        <v>22</v>
      </c>
      <c r="P373" s="5">
        <v>6033613.3099999996</v>
      </c>
      <c r="Q373" s="5">
        <v>7420794.4000000004</v>
      </c>
      <c r="R373" s="5">
        <v>300198865</v>
      </c>
      <c r="S373" s="2" t="s">
        <v>22</v>
      </c>
    </row>
    <row r="374" spans="2:19">
      <c r="B374" s="86" t="s">
        <v>16</v>
      </c>
      <c r="C374" s="87"/>
      <c r="D374" s="88" t="s">
        <v>138</v>
      </c>
      <c r="E374" s="89"/>
      <c r="F374" s="87"/>
      <c r="G374" s="2" t="s">
        <v>18</v>
      </c>
      <c r="H374" s="2">
        <v>1996000365</v>
      </c>
      <c r="I374" s="2" t="s">
        <v>19</v>
      </c>
      <c r="J374" s="3" t="s">
        <v>24</v>
      </c>
      <c r="L374" s="2">
        <v>2030101000000</v>
      </c>
      <c r="M374" s="4" t="s">
        <v>21</v>
      </c>
      <c r="N374" s="5">
        <v>4718678331.7700005</v>
      </c>
      <c r="O374" s="2" t="s">
        <v>22</v>
      </c>
      <c r="P374" s="5">
        <v>213405297.31</v>
      </c>
      <c r="Q374" s="5">
        <v>212078554.65000001</v>
      </c>
      <c r="R374" s="5">
        <v>4717351589.1099997</v>
      </c>
      <c r="S374" s="2" t="s">
        <v>22</v>
      </c>
    </row>
    <row r="375" spans="2:19">
      <c r="B375" s="86" t="s">
        <v>16</v>
      </c>
      <c r="C375" s="87"/>
      <c r="D375" s="88" t="s">
        <v>139</v>
      </c>
      <c r="E375" s="89"/>
      <c r="F375" s="87"/>
      <c r="G375" s="2" t="s">
        <v>18</v>
      </c>
      <c r="H375" s="2">
        <v>1989001238</v>
      </c>
      <c r="I375" s="2" t="s">
        <v>23</v>
      </c>
      <c r="J375" s="3" t="s">
        <v>20</v>
      </c>
      <c r="L375" s="2">
        <v>2030101000000</v>
      </c>
      <c r="M375" s="4" t="s">
        <v>21</v>
      </c>
      <c r="N375" s="5">
        <v>47428249.039999999</v>
      </c>
      <c r="O375" s="2" t="s">
        <v>22</v>
      </c>
      <c r="P375" s="5">
        <v>332603.98</v>
      </c>
      <c r="Q375" s="5">
        <v>132836.16</v>
      </c>
      <c r="R375" s="5">
        <v>47228481.219999999</v>
      </c>
      <c r="S375" s="2" t="s">
        <v>22</v>
      </c>
    </row>
    <row r="376" spans="2:19">
      <c r="B376" s="86" t="s">
        <v>16</v>
      </c>
      <c r="C376" s="87"/>
      <c r="D376" s="88" t="s">
        <v>139</v>
      </c>
      <c r="E376" s="89"/>
      <c r="F376" s="87"/>
      <c r="G376" s="2" t="s">
        <v>18</v>
      </c>
      <c r="H376" s="2">
        <v>1999001011</v>
      </c>
      <c r="I376" s="2" t="s">
        <v>23</v>
      </c>
      <c r="J376" s="3" t="s">
        <v>24</v>
      </c>
      <c r="L376" s="2">
        <v>2030101000000</v>
      </c>
      <c r="M376" s="4" t="s">
        <v>21</v>
      </c>
      <c r="N376" s="5">
        <v>132855146.92</v>
      </c>
      <c r="O376" s="2" t="s">
        <v>22</v>
      </c>
      <c r="P376" s="5">
        <v>267432.39</v>
      </c>
      <c r="Q376" s="5">
        <v>778519.9</v>
      </c>
      <c r="R376" s="5">
        <v>133366234.43000001</v>
      </c>
      <c r="S376" s="2" t="s">
        <v>22</v>
      </c>
    </row>
    <row r="377" spans="2:19">
      <c r="B377" s="86" t="s">
        <v>16</v>
      </c>
      <c r="C377" s="87"/>
      <c r="D377" s="88" t="s">
        <v>139</v>
      </c>
      <c r="E377" s="89"/>
      <c r="F377" s="87"/>
      <c r="G377" s="2" t="s">
        <v>18</v>
      </c>
      <c r="H377" s="2">
        <v>1999001656</v>
      </c>
      <c r="I377" s="2" t="s">
        <v>23</v>
      </c>
      <c r="J377" s="3" t="s">
        <v>24</v>
      </c>
      <c r="L377" s="2">
        <v>2030101000000</v>
      </c>
      <c r="M377" s="4" t="s">
        <v>21</v>
      </c>
      <c r="N377" s="5">
        <v>77144683.75</v>
      </c>
      <c r="O377" s="2" t="s">
        <v>22</v>
      </c>
      <c r="P377" s="5">
        <v>201104.89</v>
      </c>
      <c r="Q377" s="5">
        <v>741400.13</v>
      </c>
      <c r="R377" s="5">
        <v>77684978.989999995</v>
      </c>
      <c r="S377" s="2" t="s">
        <v>22</v>
      </c>
    </row>
    <row r="378" spans="2:19">
      <c r="B378" s="86" t="s">
        <v>16</v>
      </c>
      <c r="C378" s="87"/>
      <c r="D378" s="88" t="s">
        <v>139</v>
      </c>
      <c r="E378" s="89"/>
      <c r="F378" s="87"/>
      <c r="G378" s="2" t="s">
        <v>18</v>
      </c>
      <c r="H378" s="2">
        <v>1999001729</v>
      </c>
      <c r="I378" s="2" t="s">
        <v>19</v>
      </c>
      <c r="J378" s="3" t="s">
        <v>24</v>
      </c>
      <c r="L378" s="2">
        <v>2030101000000</v>
      </c>
      <c r="M378" s="4" t="s">
        <v>21</v>
      </c>
      <c r="N378" s="5">
        <v>113646587.17</v>
      </c>
      <c r="O378" s="2" t="s">
        <v>22</v>
      </c>
      <c r="P378" s="5">
        <v>2572601.67</v>
      </c>
      <c r="Q378" s="5">
        <v>2763580.41</v>
      </c>
      <c r="R378" s="5">
        <v>113837565.91</v>
      </c>
      <c r="S378" s="2" t="s">
        <v>22</v>
      </c>
    </row>
    <row r="379" spans="2:19">
      <c r="B379" s="86" t="s">
        <v>16</v>
      </c>
      <c r="C379" s="87"/>
      <c r="D379" s="88" t="s">
        <v>139</v>
      </c>
      <c r="E379" s="89"/>
      <c r="F379" s="87"/>
      <c r="G379" s="2" t="s">
        <v>18</v>
      </c>
      <c r="H379" s="2">
        <v>2000000118</v>
      </c>
      <c r="I379" s="2" t="s">
        <v>27</v>
      </c>
      <c r="J379" s="3" t="s">
        <v>28</v>
      </c>
      <c r="L379" s="2">
        <v>2030101000000</v>
      </c>
      <c r="M379" s="4" t="s">
        <v>21</v>
      </c>
      <c r="N379" s="5">
        <v>139639</v>
      </c>
      <c r="O379" s="2" t="s">
        <v>22</v>
      </c>
      <c r="P379" s="5">
        <v>11795</v>
      </c>
      <c r="Q379" s="5">
        <v>0</v>
      </c>
      <c r="R379" s="5">
        <v>127844</v>
      </c>
      <c r="S379" s="2" t="s">
        <v>22</v>
      </c>
    </row>
    <row r="380" spans="2:19">
      <c r="B380" s="86" t="s">
        <v>16</v>
      </c>
      <c r="C380" s="87"/>
      <c r="D380" s="88" t="s">
        <v>139</v>
      </c>
      <c r="E380" s="89"/>
      <c r="F380" s="87"/>
      <c r="G380" s="2" t="s">
        <v>18</v>
      </c>
      <c r="H380" s="2">
        <v>2000001092</v>
      </c>
      <c r="I380" s="2" t="s">
        <v>27</v>
      </c>
      <c r="J380" s="3" t="s">
        <v>28</v>
      </c>
      <c r="L380" s="2">
        <v>2030101000000</v>
      </c>
      <c r="M380" s="4" t="s">
        <v>21</v>
      </c>
      <c r="N380" s="5">
        <v>15504945.73</v>
      </c>
      <c r="O380" s="2" t="s">
        <v>22</v>
      </c>
      <c r="P380" s="5">
        <v>443702.34</v>
      </c>
      <c r="Q380" s="5">
        <v>0</v>
      </c>
      <c r="R380" s="5">
        <v>15061243.390000001</v>
      </c>
      <c r="S380" s="2" t="s">
        <v>22</v>
      </c>
    </row>
    <row r="381" spans="2:19">
      <c r="B381" s="86" t="s">
        <v>16</v>
      </c>
      <c r="C381" s="87"/>
      <c r="D381" s="88" t="s">
        <v>139</v>
      </c>
      <c r="E381" s="89"/>
      <c r="F381" s="87"/>
      <c r="G381" s="2" t="s">
        <v>18</v>
      </c>
      <c r="H381" s="2">
        <v>2000001238</v>
      </c>
      <c r="I381" s="2" t="s">
        <v>27</v>
      </c>
      <c r="J381" s="3" t="s">
        <v>28</v>
      </c>
      <c r="L381" s="2">
        <v>2030101000000</v>
      </c>
      <c r="M381" s="4" t="s">
        <v>21</v>
      </c>
      <c r="N381" s="5">
        <v>30041168.710000001</v>
      </c>
      <c r="O381" s="2" t="s">
        <v>22</v>
      </c>
      <c r="P381" s="5">
        <v>3104517.56</v>
      </c>
      <c r="Q381" s="5">
        <v>1005064.64</v>
      </c>
      <c r="R381" s="5">
        <v>27941715.789999999</v>
      </c>
      <c r="S381" s="2" t="s">
        <v>22</v>
      </c>
    </row>
    <row r="382" spans="2:19">
      <c r="B382" s="86" t="s">
        <v>16</v>
      </c>
      <c r="C382" s="87"/>
      <c r="D382" s="88" t="s">
        <v>139</v>
      </c>
      <c r="E382" s="89"/>
      <c r="F382" s="87"/>
      <c r="G382" s="2" t="s">
        <v>18</v>
      </c>
      <c r="H382" s="2">
        <v>2000003011</v>
      </c>
      <c r="I382" s="2" t="s">
        <v>23</v>
      </c>
      <c r="J382" s="3" t="s">
        <v>24</v>
      </c>
      <c r="L382" s="2">
        <v>2030101000000</v>
      </c>
      <c r="M382" s="4" t="s">
        <v>21</v>
      </c>
      <c r="N382" s="5">
        <v>162683361.77000001</v>
      </c>
      <c r="O382" s="2" t="s">
        <v>22</v>
      </c>
      <c r="P382" s="5">
        <v>1188383.23</v>
      </c>
      <c r="Q382" s="5">
        <v>607753.52</v>
      </c>
      <c r="R382" s="5">
        <v>162102732.06</v>
      </c>
      <c r="S382" s="2" t="s">
        <v>22</v>
      </c>
    </row>
    <row r="383" spans="2:19">
      <c r="B383" s="86" t="s">
        <v>16</v>
      </c>
      <c r="C383" s="87"/>
      <c r="D383" s="88" t="s">
        <v>139</v>
      </c>
      <c r="E383" s="89"/>
      <c r="F383" s="87"/>
      <c r="G383" s="2" t="s">
        <v>18</v>
      </c>
      <c r="H383" s="2">
        <v>2000005111</v>
      </c>
      <c r="I383" s="2" t="s">
        <v>19</v>
      </c>
      <c r="J383" s="3" t="s">
        <v>28</v>
      </c>
      <c r="L383" s="2">
        <v>2030101000000</v>
      </c>
      <c r="M383" s="4" t="s">
        <v>21</v>
      </c>
      <c r="N383" s="5">
        <v>32606100.510000002</v>
      </c>
      <c r="O383" s="2" t="s">
        <v>22</v>
      </c>
      <c r="P383" s="5">
        <v>197672.79</v>
      </c>
      <c r="Q383" s="5">
        <v>21454.13</v>
      </c>
      <c r="R383" s="5">
        <v>32429881.850000001</v>
      </c>
      <c r="S383" s="2" t="s">
        <v>22</v>
      </c>
    </row>
    <row r="384" spans="2:19">
      <c r="B384" s="86" t="s">
        <v>16</v>
      </c>
      <c r="C384" s="87"/>
      <c r="D384" s="88" t="s">
        <v>139</v>
      </c>
      <c r="E384" s="89"/>
      <c r="F384" s="87"/>
      <c r="G384" s="2" t="s">
        <v>18</v>
      </c>
      <c r="H384" s="2">
        <v>2001002092</v>
      </c>
      <c r="I384" s="2" t="s">
        <v>19</v>
      </c>
      <c r="J384" s="3" t="s">
        <v>24</v>
      </c>
      <c r="L384" s="2">
        <v>2030101000000</v>
      </c>
      <c r="M384" s="4" t="s">
        <v>21</v>
      </c>
      <c r="N384" s="5">
        <v>29705929.190000001</v>
      </c>
      <c r="O384" s="2" t="s">
        <v>22</v>
      </c>
      <c r="P384" s="5">
        <v>347688.18</v>
      </c>
      <c r="Q384" s="5">
        <v>205655.99</v>
      </c>
      <c r="R384" s="5">
        <v>29563897</v>
      </c>
      <c r="S384" s="2" t="s">
        <v>22</v>
      </c>
    </row>
    <row r="385" spans="2:19">
      <c r="B385" s="86" t="s">
        <v>16</v>
      </c>
      <c r="C385" s="87"/>
      <c r="D385" s="88" t="s">
        <v>139</v>
      </c>
      <c r="E385" s="89"/>
      <c r="F385" s="87"/>
      <c r="G385" s="2" t="s">
        <v>18</v>
      </c>
      <c r="H385" s="2">
        <v>2002000956</v>
      </c>
      <c r="I385" s="2" t="s">
        <v>19</v>
      </c>
      <c r="J385" s="3" t="s">
        <v>24</v>
      </c>
      <c r="L385" s="2">
        <v>2030101000000</v>
      </c>
      <c r="M385" s="4" t="s">
        <v>21</v>
      </c>
      <c r="N385" s="5">
        <v>155605278</v>
      </c>
      <c r="O385" s="2" t="s">
        <v>22</v>
      </c>
      <c r="P385" s="5">
        <v>263939.42</v>
      </c>
      <c r="Q385" s="5">
        <v>4166729.92</v>
      </c>
      <c r="R385" s="5">
        <v>159508068.5</v>
      </c>
      <c r="S385" s="2" t="s">
        <v>22</v>
      </c>
    </row>
    <row r="386" spans="2:19">
      <c r="B386" s="86" t="s">
        <v>16</v>
      </c>
      <c r="C386" s="87"/>
      <c r="D386" s="88" t="s">
        <v>139</v>
      </c>
      <c r="E386" s="89"/>
      <c r="F386" s="87"/>
      <c r="G386" s="2" t="s">
        <v>18</v>
      </c>
      <c r="H386" s="2">
        <v>2002002029</v>
      </c>
      <c r="I386" s="2" t="s">
        <v>19</v>
      </c>
      <c r="J386" s="3" t="s">
        <v>24</v>
      </c>
      <c r="L386" s="2">
        <v>2030101000000</v>
      </c>
      <c r="M386" s="4" t="s">
        <v>21</v>
      </c>
      <c r="N386" s="5">
        <v>56918329.68</v>
      </c>
      <c r="O386" s="2" t="s">
        <v>22</v>
      </c>
      <c r="P386" s="5">
        <v>352596.86</v>
      </c>
      <c r="Q386" s="5">
        <v>138467.20000000001</v>
      </c>
      <c r="R386" s="5">
        <v>56704200.020000003</v>
      </c>
      <c r="S386" s="2" t="s">
        <v>22</v>
      </c>
    </row>
    <row r="387" spans="2:19">
      <c r="B387" s="86" t="s">
        <v>16</v>
      </c>
      <c r="C387" s="87"/>
      <c r="D387" s="88" t="s">
        <v>139</v>
      </c>
      <c r="E387" s="89"/>
      <c r="F387" s="87"/>
      <c r="G387" s="2" t="s">
        <v>18</v>
      </c>
      <c r="H387" s="2">
        <v>2002002118</v>
      </c>
      <c r="I387" s="2" t="s">
        <v>19</v>
      </c>
      <c r="J387" s="3" t="s">
        <v>24</v>
      </c>
      <c r="L387" s="2">
        <v>2030101000000</v>
      </c>
      <c r="M387" s="4" t="s">
        <v>21</v>
      </c>
      <c r="N387" s="5">
        <v>78252333.739999995</v>
      </c>
      <c r="O387" s="2" t="s">
        <v>22</v>
      </c>
      <c r="P387" s="5">
        <v>196956.22</v>
      </c>
      <c r="Q387" s="5">
        <v>155261.09</v>
      </c>
      <c r="R387" s="5">
        <v>78210638.609999999</v>
      </c>
      <c r="S387" s="2" t="s">
        <v>22</v>
      </c>
    </row>
    <row r="388" spans="2:19">
      <c r="B388" s="86" t="s">
        <v>16</v>
      </c>
      <c r="C388" s="87"/>
      <c r="D388" s="88" t="s">
        <v>139</v>
      </c>
      <c r="E388" s="89"/>
      <c r="F388" s="87"/>
      <c r="G388" s="2" t="s">
        <v>18</v>
      </c>
      <c r="H388" s="2">
        <v>2005002992</v>
      </c>
      <c r="I388" s="2" t="s">
        <v>23</v>
      </c>
      <c r="J388" s="3" t="s">
        <v>24</v>
      </c>
      <c r="L388" s="2">
        <v>2030101000000</v>
      </c>
      <c r="M388" s="4" t="s">
        <v>21</v>
      </c>
      <c r="N388" s="5">
        <v>165529752.88</v>
      </c>
      <c r="O388" s="2" t="s">
        <v>22</v>
      </c>
      <c r="P388" s="5">
        <v>174100.38</v>
      </c>
      <c r="Q388" s="5">
        <v>1235864.71</v>
      </c>
      <c r="R388" s="5">
        <v>166591517.21000001</v>
      </c>
      <c r="S388" s="2" t="s">
        <v>22</v>
      </c>
    </row>
    <row r="389" spans="2:19">
      <c r="B389" s="86" t="s">
        <v>16</v>
      </c>
      <c r="C389" s="87"/>
      <c r="D389" s="88" t="s">
        <v>139</v>
      </c>
      <c r="E389" s="89"/>
      <c r="F389" s="87"/>
      <c r="G389" s="2" t="s">
        <v>18</v>
      </c>
      <c r="H389" s="2">
        <v>2005003638</v>
      </c>
      <c r="I389" s="2" t="s">
        <v>23</v>
      </c>
      <c r="J389" s="3" t="s">
        <v>24</v>
      </c>
      <c r="L389" s="2">
        <v>2030101000000</v>
      </c>
      <c r="M389" s="4" t="s">
        <v>21</v>
      </c>
      <c r="N389" s="5">
        <v>12736522.710000001</v>
      </c>
      <c r="O389" s="2" t="s">
        <v>22</v>
      </c>
      <c r="P389" s="5">
        <v>529905.94999999995</v>
      </c>
      <c r="Q389" s="5">
        <v>1364911.74</v>
      </c>
      <c r="R389" s="5">
        <v>13571528.5</v>
      </c>
      <c r="S389" s="2" t="s">
        <v>22</v>
      </c>
    </row>
    <row r="390" spans="2:19">
      <c r="B390" s="86" t="s">
        <v>16</v>
      </c>
      <c r="C390" s="87"/>
      <c r="D390" s="88" t="s">
        <v>139</v>
      </c>
      <c r="E390" s="89"/>
      <c r="F390" s="87"/>
      <c r="G390" s="2" t="s">
        <v>18</v>
      </c>
      <c r="H390" s="2">
        <v>2005006556</v>
      </c>
      <c r="I390" s="2" t="s">
        <v>19</v>
      </c>
      <c r="J390" s="3" t="s">
        <v>24</v>
      </c>
      <c r="L390" s="2">
        <v>2030101000000</v>
      </c>
      <c r="M390" s="4" t="s">
        <v>21</v>
      </c>
      <c r="N390" s="5">
        <v>30481224</v>
      </c>
      <c r="O390" s="2" t="s">
        <v>22</v>
      </c>
      <c r="P390" s="5">
        <v>19525.919999999998</v>
      </c>
      <c r="Q390" s="5">
        <v>280995.69</v>
      </c>
      <c r="R390" s="5">
        <v>30742693.77</v>
      </c>
      <c r="S390" s="2" t="s">
        <v>22</v>
      </c>
    </row>
    <row r="391" spans="2:19">
      <c r="B391" s="86" t="s">
        <v>16</v>
      </c>
      <c r="C391" s="87"/>
      <c r="D391" s="88" t="s">
        <v>139</v>
      </c>
      <c r="E391" s="89"/>
      <c r="F391" s="87"/>
      <c r="G391" s="2" t="s">
        <v>18</v>
      </c>
      <c r="H391" s="2">
        <v>2006000438</v>
      </c>
      <c r="I391" s="2" t="s">
        <v>23</v>
      </c>
      <c r="J391" s="3" t="s">
        <v>24</v>
      </c>
      <c r="L391" s="2">
        <v>2030101000000</v>
      </c>
      <c r="M391" s="4" t="s">
        <v>21</v>
      </c>
      <c r="N391" s="5">
        <v>240949804.56999999</v>
      </c>
      <c r="O391" s="2" t="s">
        <v>22</v>
      </c>
      <c r="P391" s="5">
        <v>2792476.98</v>
      </c>
      <c r="Q391" s="5">
        <v>3651634</v>
      </c>
      <c r="R391" s="5">
        <v>241808961.59</v>
      </c>
      <c r="S391" s="2" t="s">
        <v>22</v>
      </c>
    </row>
    <row r="392" spans="2:19">
      <c r="B392" s="86" t="s">
        <v>16</v>
      </c>
      <c r="C392" s="87"/>
      <c r="D392" s="88" t="s">
        <v>139</v>
      </c>
      <c r="E392" s="89"/>
      <c r="F392" s="87"/>
      <c r="G392" s="2" t="s">
        <v>18</v>
      </c>
      <c r="H392" s="2">
        <v>2006002074</v>
      </c>
      <c r="I392" s="2" t="s">
        <v>19</v>
      </c>
      <c r="J392" s="3" t="s">
        <v>24</v>
      </c>
      <c r="L392" s="2">
        <v>2030101000000</v>
      </c>
      <c r="M392" s="4" t="s">
        <v>21</v>
      </c>
      <c r="N392" s="5">
        <v>52738599.289999999</v>
      </c>
      <c r="O392" s="2" t="s">
        <v>22</v>
      </c>
      <c r="P392" s="5">
        <v>591522.31000000006</v>
      </c>
      <c r="Q392" s="5">
        <v>109374.86</v>
      </c>
      <c r="R392" s="5">
        <v>52256451.840000004</v>
      </c>
      <c r="S392" s="2" t="s">
        <v>22</v>
      </c>
    </row>
    <row r="393" spans="2:19">
      <c r="B393" s="86" t="s">
        <v>16</v>
      </c>
      <c r="C393" s="87"/>
      <c r="D393" s="88" t="s">
        <v>139</v>
      </c>
      <c r="E393" s="89"/>
      <c r="F393" s="87"/>
      <c r="G393" s="2" t="s">
        <v>18</v>
      </c>
      <c r="H393" s="2">
        <v>2006002147</v>
      </c>
      <c r="I393" s="2" t="s">
        <v>19</v>
      </c>
      <c r="J393" s="3" t="s">
        <v>24</v>
      </c>
      <c r="L393" s="2">
        <v>2030101000000</v>
      </c>
      <c r="M393" s="4" t="s">
        <v>21</v>
      </c>
      <c r="N393" s="5">
        <v>40099712.509999998</v>
      </c>
      <c r="O393" s="2" t="s">
        <v>22</v>
      </c>
      <c r="P393" s="5">
        <v>40275.230000000003</v>
      </c>
      <c r="Q393" s="5">
        <v>375242.76</v>
      </c>
      <c r="R393" s="5">
        <v>40434680.039999999</v>
      </c>
      <c r="S393" s="2" t="s">
        <v>22</v>
      </c>
    </row>
    <row r="394" spans="2:19">
      <c r="B394" s="86" t="s">
        <v>16</v>
      </c>
      <c r="C394" s="87"/>
      <c r="D394" s="88" t="s">
        <v>139</v>
      </c>
      <c r="E394" s="89"/>
      <c r="F394" s="87"/>
      <c r="G394" s="2" t="s">
        <v>18</v>
      </c>
      <c r="H394" s="2">
        <v>2006002211</v>
      </c>
      <c r="I394" s="2" t="s">
        <v>19</v>
      </c>
      <c r="J394" s="3" t="s">
        <v>24</v>
      </c>
      <c r="L394" s="2">
        <v>2030101000000</v>
      </c>
      <c r="M394" s="4" t="s">
        <v>21</v>
      </c>
      <c r="N394" s="5">
        <v>92183315.379999995</v>
      </c>
      <c r="O394" s="2" t="s">
        <v>22</v>
      </c>
      <c r="P394" s="5">
        <v>2007624.85</v>
      </c>
      <c r="Q394" s="5">
        <v>8692.61</v>
      </c>
      <c r="R394" s="5">
        <v>90184383.140000001</v>
      </c>
      <c r="S394" s="2" t="s">
        <v>22</v>
      </c>
    </row>
    <row r="395" spans="2:19">
      <c r="B395" s="86" t="s">
        <v>16</v>
      </c>
      <c r="C395" s="87"/>
      <c r="D395" s="88" t="s">
        <v>139</v>
      </c>
      <c r="E395" s="89"/>
      <c r="F395" s="87"/>
      <c r="G395" s="2" t="s">
        <v>18</v>
      </c>
      <c r="H395" s="2">
        <v>2006002465</v>
      </c>
      <c r="I395" s="2" t="s">
        <v>19</v>
      </c>
      <c r="J395" s="3" t="s">
        <v>28</v>
      </c>
      <c r="L395" s="2">
        <v>2030101000000</v>
      </c>
      <c r="M395" s="4" t="s">
        <v>21</v>
      </c>
      <c r="N395" s="5">
        <v>95016861.349999994</v>
      </c>
      <c r="O395" s="2" t="s">
        <v>22</v>
      </c>
      <c r="P395" s="5">
        <v>186932.64</v>
      </c>
      <c r="Q395" s="5">
        <v>450006.77</v>
      </c>
      <c r="R395" s="5">
        <v>95279935.480000004</v>
      </c>
      <c r="S395" s="2" t="s">
        <v>22</v>
      </c>
    </row>
    <row r="396" spans="2:19">
      <c r="B396" s="86" t="s">
        <v>16</v>
      </c>
      <c r="C396" s="87"/>
      <c r="D396" s="88" t="s">
        <v>139</v>
      </c>
      <c r="E396" s="89"/>
      <c r="F396" s="87"/>
      <c r="G396" s="2" t="s">
        <v>18</v>
      </c>
      <c r="H396" s="2">
        <v>2006002611</v>
      </c>
      <c r="I396" s="2" t="s">
        <v>19</v>
      </c>
      <c r="J396" s="3" t="s">
        <v>24</v>
      </c>
      <c r="L396" s="2">
        <v>2030101000000</v>
      </c>
      <c r="M396" s="4" t="s">
        <v>21</v>
      </c>
      <c r="N396" s="5">
        <v>131915861.66</v>
      </c>
      <c r="O396" s="2" t="s">
        <v>22</v>
      </c>
      <c r="P396" s="5">
        <v>1276717.75</v>
      </c>
      <c r="Q396" s="5">
        <v>503334.98</v>
      </c>
      <c r="R396" s="5">
        <v>131142478.89</v>
      </c>
      <c r="S396" s="2" t="s">
        <v>22</v>
      </c>
    </row>
    <row r="397" spans="2:19">
      <c r="B397" s="86" t="s">
        <v>16</v>
      </c>
      <c r="C397" s="87"/>
      <c r="D397" s="88" t="s">
        <v>139</v>
      </c>
      <c r="E397" s="89"/>
      <c r="F397" s="87"/>
      <c r="G397" s="2" t="s">
        <v>18</v>
      </c>
      <c r="H397" s="2">
        <v>2006002783</v>
      </c>
      <c r="I397" s="2" t="s">
        <v>19</v>
      </c>
      <c r="J397" s="3" t="s">
        <v>24</v>
      </c>
      <c r="L397" s="2">
        <v>2030101000000</v>
      </c>
      <c r="M397" s="4" t="s">
        <v>21</v>
      </c>
      <c r="N397" s="5">
        <v>128975227.11</v>
      </c>
      <c r="O397" s="2" t="s">
        <v>22</v>
      </c>
      <c r="P397" s="5">
        <v>1336964.3899999999</v>
      </c>
      <c r="Q397" s="5">
        <v>347820.99</v>
      </c>
      <c r="R397" s="5">
        <v>127986083.70999999</v>
      </c>
      <c r="S397" s="2" t="s">
        <v>22</v>
      </c>
    </row>
    <row r="398" spans="2:19">
      <c r="B398" s="86" t="s">
        <v>16</v>
      </c>
      <c r="C398" s="87"/>
      <c r="D398" s="88" t="s">
        <v>139</v>
      </c>
      <c r="E398" s="89"/>
      <c r="F398" s="87"/>
      <c r="G398" s="2" t="s">
        <v>18</v>
      </c>
      <c r="H398" s="2">
        <v>2006002856</v>
      </c>
      <c r="I398" s="2" t="s">
        <v>19</v>
      </c>
      <c r="J398" s="3" t="s">
        <v>28</v>
      </c>
      <c r="L398" s="2">
        <v>2030101000000</v>
      </c>
      <c r="M398" s="4" t="s">
        <v>21</v>
      </c>
      <c r="N398" s="5">
        <v>41584142.869999997</v>
      </c>
      <c r="O398" s="2" t="s">
        <v>22</v>
      </c>
      <c r="P398" s="5">
        <v>783067.95</v>
      </c>
      <c r="Q398" s="5">
        <v>26575.99</v>
      </c>
      <c r="R398" s="5">
        <v>40827650.909999996</v>
      </c>
      <c r="S398" s="2" t="s">
        <v>22</v>
      </c>
    </row>
    <row r="399" spans="2:19">
      <c r="B399" s="86" t="s">
        <v>16</v>
      </c>
      <c r="C399" s="87"/>
      <c r="D399" s="88" t="s">
        <v>139</v>
      </c>
      <c r="E399" s="89"/>
      <c r="F399" s="87"/>
      <c r="G399" s="2" t="s">
        <v>18</v>
      </c>
      <c r="H399" s="2">
        <v>2007001111</v>
      </c>
      <c r="I399" s="2" t="s">
        <v>23</v>
      </c>
      <c r="J399" s="3" t="s">
        <v>24</v>
      </c>
      <c r="L399" s="2">
        <v>2030101000000</v>
      </c>
      <c r="M399" s="4" t="s">
        <v>21</v>
      </c>
      <c r="N399" s="5">
        <v>74029976.819999993</v>
      </c>
      <c r="O399" s="2" t="s">
        <v>22</v>
      </c>
      <c r="P399" s="5">
        <v>154123.1</v>
      </c>
      <c r="Q399" s="5">
        <v>620988.51</v>
      </c>
      <c r="R399" s="5">
        <v>74496842.230000004</v>
      </c>
      <c r="S399" s="2" t="s">
        <v>22</v>
      </c>
    </row>
    <row r="400" spans="2:19">
      <c r="B400" s="86" t="s">
        <v>16</v>
      </c>
      <c r="C400" s="87"/>
      <c r="D400" s="88" t="s">
        <v>139</v>
      </c>
      <c r="E400" s="89"/>
      <c r="F400" s="87"/>
      <c r="G400" s="2" t="s">
        <v>18</v>
      </c>
      <c r="H400" s="2">
        <v>2007001438</v>
      </c>
      <c r="I400" s="2" t="s">
        <v>19</v>
      </c>
      <c r="J400" s="3" t="s">
        <v>20</v>
      </c>
      <c r="L400" s="2">
        <v>2030101000000</v>
      </c>
      <c r="M400" s="4" t="s">
        <v>21</v>
      </c>
      <c r="N400" s="5">
        <v>30871464.489999998</v>
      </c>
      <c r="O400" s="2" t="s">
        <v>22</v>
      </c>
      <c r="P400" s="5">
        <v>0.01</v>
      </c>
      <c r="Q400" s="5">
        <v>629506.26</v>
      </c>
      <c r="R400" s="5">
        <v>31500970.739999998</v>
      </c>
      <c r="S400" s="2" t="s">
        <v>22</v>
      </c>
    </row>
    <row r="401" spans="2:19">
      <c r="B401" s="86" t="s">
        <v>16</v>
      </c>
      <c r="C401" s="87"/>
      <c r="D401" s="88" t="s">
        <v>139</v>
      </c>
      <c r="E401" s="89"/>
      <c r="F401" s="87"/>
      <c r="G401" s="2" t="s">
        <v>18</v>
      </c>
      <c r="H401" s="2">
        <v>2007003856</v>
      </c>
      <c r="I401" s="2" t="s">
        <v>19</v>
      </c>
      <c r="J401" s="3" t="s">
        <v>24</v>
      </c>
      <c r="L401" s="2">
        <v>2030101000000</v>
      </c>
      <c r="M401" s="4" t="s">
        <v>21</v>
      </c>
      <c r="N401" s="5">
        <v>6717278.4900000002</v>
      </c>
      <c r="O401" s="2" t="s">
        <v>22</v>
      </c>
      <c r="P401" s="5">
        <v>14455.42</v>
      </c>
      <c r="Q401" s="5">
        <v>40777.370000000003</v>
      </c>
      <c r="R401" s="5">
        <v>6743600.4400000004</v>
      </c>
      <c r="S401" s="2" t="s">
        <v>22</v>
      </c>
    </row>
    <row r="402" spans="2:19">
      <c r="B402" s="86" t="s">
        <v>16</v>
      </c>
      <c r="C402" s="87"/>
      <c r="D402" s="88" t="s">
        <v>139</v>
      </c>
      <c r="E402" s="89"/>
      <c r="F402" s="87"/>
      <c r="G402" s="2" t="s">
        <v>18</v>
      </c>
      <c r="H402" s="2">
        <v>2008003256</v>
      </c>
      <c r="I402" s="2" t="s">
        <v>23</v>
      </c>
      <c r="J402" s="3" t="s">
        <v>24</v>
      </c>
      <c r="L402" s="2">
        <v>2030101000000</v>
      </c>
      <c r="M402" s="4" t="s">
        <v>21</v>
      </c>
      <c r="N402" s="5">
        <v>64078429.530000001</v>
      </c>
      <c r="O402" s="2" t="s">
        <v>22</v>
      </c>
      <c r="P402" s="5">
        <v>124125.07</v>
      </c>
      <c r="Q402" s="5">
        <v>860925.04</v>
      </c>
      <c r="R402" s="5">
        <v>64815229.5</v>
      </c>
      <c r="S402" s="2" t="s">
        <v>22</v>
      </c>
    </row>
    <row r="403" spans="2:19">
      <c r="B403" s="86" t="s">
        <v>16</v>
      </c>
      <c r="C403" s="87"/>
      <c r="D403" s="88" t="s">
        <v>139</v>
      </c>
      <c r="E403" s="89"/>
      <c r="F403" s="87"/>
      <c r="G403" s="2" t="s">
        <v>18</v>
      </c>
      <c r="H403" s="2">
        <v>2009002083</v>
      </c>
      <c r="I403" s="2" t="s">
        <v>19</v>
      </c>
      <c r="J403" s="3" t="s">
        <v>24</v>
      </c>
      <c r="L403" s="2">
        <v>2030101000000</v>
      </c>
      <c r="M403" s="4" t="s">
        <v>21</v>
      </c>
      <c r="N403" s="5">
        <v>19328891.440000001</v>
      </c>
      <c r="O403" s="2" t="s">
        <v>22</v>
      </c>
      <c r="P403" s="5">
        <v>23785.45</v>
      </c>
      <c r="Q403" s="5">
        <v>443965.48</v>
      </c>
      <c r="R403" s="5">
        <v>19749071.469999999</v>
      </c>
      <c r="S403" s="2" t="s">
        <v>22</v>
      </c>
    </row>
    <row r="404" spans="2:19">
      <c r="B404" s="86" t="s">
        <v>16</v>
      </c>
      <c r="C404" s="87"/>
      <c r="D404" s="88" t="s">
        <v>139</v>
      </c>
      <c r="E404" s="89"/>
      <c r="F404" s="87"/>
      <c r="G404" s="2" t="s">
        <v>18</v>
      </c>
      <c r="H404" s="2">
        <v>2009003519</v>
      </c>
      <c r="I404" s="2" t="s">
        <v>23</v>
      </c>
      <c r="J404" s="3" t="s">
        <v>24</v>
      </c>
      <c r="L404" s="2">
        <v>2030101000000</v>
      </c>
      <c r="M404" s="4" t="s">
        <v>21</v>
      </c>
      <c r="N404" s="5">
        <v>170971919.53</v>
      </c>
      <c r="O404" s="2" t="s">
        <v>22</v>
      </c>
      <c r="P404" s="5">
        <v>251665.33</v>
      </c>
      <c r="Q404" s="5">
        <v>2416864.58</v>
      </c>
      <c r="R404" s="5">
        <v>173137118.78</v>
      </c>
      <c r="S404" s="2" t="s">
        <v>22</v>
      </c>
    </row>
    <row r="405" spans="2:19">
      <c r="B405" s="86" t="s">
        <v>16</v>
      </c>
      <c r="C405" s="87"/>
      <c r="D405" s="88" t="s">
        <v>139</v>
      </c>
      <c r="E405" s="89"/>
      <c r="F405" s="87"/>
      <c r="G405" s="2" t="s">
        <v>18</v>
      </c>
      <c r="H405" s="2">
        <v>2010005465</v>
      </c>
      <c r="I405" s="2" t="s">
        <v>27</v>
      </c>
      <c r="J405" s="3" t="s">
        <v>28</v>
      </c>
      <c r="L405" s="2">
        <v>2030101000000</v>
      </c>
      <c r="M405" s="4" t="s">
        <v>21</v>
      </c>
      <c r="N405" s="5">
        <v>20385170</v>
      </c>
      <c r="O405" s="2" t="s">
        <v>22</v>
      </c>
      <c r="P405" s="5">
        <v>51885</v>
      </c>
      <c r="Q405" s="5">
        <v>1722364</v>
      </c>
      <c r="R405" s="5">
        <v>22055649</v>
      </c>
      <c r="S405" s="2" t="s">
        <v>22</v>
      </c>
    </row>
    <row r="406" spans="2:19">
      <c r="B406" s="86" t="s">
        <v>16</v>
      </c>
      <c r="C406" s="87"/>
      <c r="D406" s="88" t="s">
        <v>139</v>
      </c>
      <c r="E406" s="89"/>
      <c r="F406" s="87"/>
      <c r="G406" s="2" t="s">
        <v>18</v>
      </c>
      <c r="H406" s="2">
        <v>2012000347</v>
      </c>
      <c r="I406" s="2" t="s">
        <v>23</v>
      </c>
      <c r="J406" s="3" t="s">
        <v>24</v>
      </c>
      <c r="L406" s="2">
        <v>2030101000000</v>
      </c>
      <c r="M406" s="4" t="s">
        <v>21</v>
      </c>
      <c r="N406" s="5">
        <v>24739898.809999999</v>
      </c>
      <c r="O406" s="2" t="s">
        <v>22</v>
      </c>
      <c r="P406" s="5">
        <v>481276.75</v>
      </c>
      <c r="Q406" s="5">
        <v>370476.13</v>
      </c>
      <c r="R406" s="5">
        <v>24629098.190000001</v>
      </c>
      <c r="S406" s="2" t="s">
        <v>22</v>
      </c>
    </row>
    <row r="407" spans="2:19">
      <c r="B407" s="86" t="s">
        <v>16</v>
      </c>
      <c r="C407" s="87"/>
      <c r="D407" s="88" t="s">
        <v>139</v>
      </c>
      <c r="E407" s="89"/>
      <c r="F407" s="87"/>
      <c r="G407" s="2" t="s">
        <v>18</v>
      </c>
      <c r="H407" s="2">
        <v>2013001983</v>
      </c>
      <c r="I407" s="2" t="s">
        <v>23</v>
      </c>
      <c r="J407" s="3" t="s">
        <v>24</v>
      </c>
      <c r="L407" s="2">
        <v>2030101000000</v>
      </c>
      <c r="M407" s="4" t="s">
        <v>21</v>
      </c>
      <c r="N407" s="5">
        <v>52330650.090000004</v>
      </c>
      <c r="O407" s="2" t="s">
        <v>22</v>
      </c>
      <c r="P407" s="5">
        <v>686790.73</v>
      </c>
      <c r="Q407" s="5">
        <v>938282.57</v>
      </c>
      <c r="R407" s="5">
        <v>52582141.93</v>
      </c>
      <c r="S407" s="2" t="s">
        <v>22</v>
      </c>
    </row>
    <row r="408" spans="2:19">
      <c r="B408" s="86" t="s">
        <v>16</v>
      </c>
      <c r="C408" s="87"/>
      <c r="D408" s="88" t="s">
        <v>139</v>
      </c>
      <c r="E408" s="89"/>
      <c r="F408" s="87"/>
      <c r="G408" s="2" t="s">
        <v>18</v>
      </c>
      <c r="H408" s="2">
        <v>2016002018</v>
      </c>
      <c r="I408" s="2" t="s">
        <v>23</v>
      </c>
      <c r="J408" s="3" t="s">
        <v>24</v>
      </c>
      <c r="L408" s="2">
        <v>2030101000000</v>
      </c>
      <c r="M408" s="4" t="s">
        <v>21</v>
      </c>
      <c r="N408" s="5">
        <v>55153228.07</v>
      </c>
      <c r="O408" s="2" t="s">
        <v>22</v>
      </c>
      <c r="P408" s="5">
        <v>295180.46999999997</v>
      </c>
      <c r="Q408" s="5">
        <v>338744.53</v>
      </c>
      <c r="R408" s="5">
        <v>55196792.130000003</v>
      </c>
      <c r="S408" s="2" t="s">
        <v>22</v>
      </c>
    </row>
    <row r="409" spans="2:19">
      <c r="B409" s="86" t="s">
        <v>16</v>
      </c>
      <c r="C409" s="87"/>
      <c r="D409" s="88" t="s">
        <v>139</v>
      </c>
      <c r="E409" s="89"/>
      <c r="F409" s="87"/>
      <c r="G409" s="2" t="s">
        <v>18</v>
      </c>
      <c r="H409" s="2">
        <v>2020002183</v>
      </c>
      <c r="I409" s="2" t="s">
        <v>19</v>
      </c>
      <c r="J409" s="3" t="s">
        <v>24</v>
      </c>
      <c r="L409" s="2">
        <v>2030101000000</v>
      </c>
      <c r="M409" s="4" t="s">
        <v>21</v>
      </c>
      <c r="N409" s="5">
        <v>35187046.789999999</v>
      </c>
      <c r="O409" s="2" t="s">
        <v>22</v>
      </c>
      <c r="P409" s="5">
        <v>5688.78</v>
      </c>
      <c r="Q409" s="5">
        <v>296032.90000000002</v>
      </c>
      <c r="R409" s="5">
        <v>35477390.909999996</v>
      </c>
      <c r="S409" s="2" t="s">
        <v>22</v>
      </c>
    </row>
    <row r="410" spans="2:19">
      <c r="B410" s="86" t="s">
        <v>16</v>
      </c>
      <c r="C410" s="87"/>
      <c r="D410" s="88" t="s">
        <v>139</v>
      </c>
      <c r="E410" s="89"/>
      <c r="F410" s="87"/>
      <c r="G410" s="2" t="s">
        <v>18</v>
      </c>
      <c r="H410" s="2">
        <v>2020003392</v>
      </c>
      <c r="I410" s="2" t="s">
        <v>23</v>
      </c>
      <c r="J410" s="3" t="s">
        <v>24</v>
      </c>
      <c r="L410" s="2">
        <v>2030101000000</v>
      </c>
      <c r="M410" s="4" t="s">
        <v>21</v>
      </c>
      <c r="N410" s="5">
        <v>35980987.310000002</v>
      </c>
      <c r="O410" s="2" t="s">
        <v>22</v>
      </c>
      <c r="P410" s="5">
        <v>73617.16</v>
      </c>
      <c r="Q410" s="5">
        <v>322281.11</v>
      </c>
      <c r="R410" s="5">
        <v>36229651.259999998</v>
      </c>
      <c r="S410" s="2" t="s">
        <v>22</v>
      </c>
    </row>
    <row r="411" spans="2:19">
      <c r="B411" s="86" t="s">
        <v>16</v>
      </c>
      <c r="C411" s="87"/>
      <c r="D411" s="88" t="s">
        <v>139</v>
      </c>
      <c r="E411" s="89"/>
      <c r="F411" s="87"/>
      <c r="G411" s="2" t="s">
        <v>18</v>
      </c>
      <c r="H411" s="2">
        <v>2021002047</v>
      </c>
      <c r="I411" s="2" t="s">
        <v>23</v>
      </c>
      <c r="J411" s="3" t="s">
        <v>24</v>
      </c>
      <c r="L411" s="2">
        <v>2030101000000</v>
      </c>
      <c r="M411" s="4" t="s">
        <v>21</v>
      </c>
      <c r="N411" s="5">
        <v>11460663.18</v>
      </c>
      <c r="O411" s="2" t="s">
        <v>22</v>
      </c>
      <c r="P411" s="5">
        <v>26159.22</v>
      </c>
      <c r="Q411" s="5">
        <v>29384.45</v>
      </c>
      <c r="R411" s="5">
        <v>11463888.41</v>
      </c>
      <c r="S411" s="2" t="s">
        <v>22</v>
      </c>
    </row>
    <row r="412" spans="2:19">
      <c r="B412" s="86" t="s">
        <v>16</v>
      </c>
      <c r="C412" s="87"/>
      <c r="D412" s="88" t="s">
        <v>139</v>
      </c>
      <c r="E412" s="89"/>
      <c r="F412" s="87"/>
      <c r="G412" s="2" t="s">
        <v>18</v>
      </c>
      <c r="H412" s="2">
        <v>2021002438</v>
      </c>
      <c r="I412" s="2" t="s">
        <v>19</v>
      </c>
      <c r="J412" s="3" t="s">
        <v>24</v>
      </c>
      <c r="L412" s="2">
        <v>2030101000000</v>
      </c>
      <c r="M412" s="4" t="s">
        <v>21</v>
      </c>
      <c r="N412" s="5">
        <v>165411200.38999999</v>
      </c>
      <c r="O412" s="2" t="s">
        <v>22</v>
      </c>
      <c r="P412" s="5">
        <v>492399.92</v>
      </c>
      <c r="Q412" s="5">
        <v>5532984.0300000003</v>
      </c>
      <c r="R412" s="5">
        <v>170451784.5</v>
      </c>
      <c r="S412" s="2" t="s">
        <v>22</v>
      </c>
    </row>
    <row r="413" spans="2:19">
      <c r="B413" s="86" t="s">
        <v>16</v>
      </c>
      <c r="C413" s="87"/>
      <c r="D413" s="88" t="s">
        <v>140</v>
      </c>
      <c r="E413" s="89"/>
      <c r="F413" s="87"/>
      <c r="G413" s="2" t="s">
        <v>18</v>
      </c>
      <c r="H413" s="2">
        <v>1993001492</v>
      </c>
      <c r="I413" s="2" t="s">
        <v>19</v>
      </c>
      <c r="J413" s="3" t="s">
        <v>20</v>
      </c>
      <c r="L413" s="2">
        <v>2030101000000</v>
      </c>
      <c r="M413" s="4" t="s">
        <v>21</v>
      </c>
      <c r="N413" s="5">
        <v>97030455.640000001</v>
      </c>
      <c r="O413" s="2" t="s">
        <v>22</v>
      </c>
      <c r="P413" s="5">
        <v>1314353.19</v>
      </c>
      <c r="Q413" s="5">
        <v>3077335.76</v>
      </c>
      <c r="R413" s="5">
        <v>98793438.209999993</v>
      </c>
      <c r="S413" s="2" t="s">
        <v>22</v>
      </c>
    </row>
    <row r="414" spans="2:19">
      <c r="B414" s="86" t="s">
        <v>16</v>
      </c>
      <c r="C414" s="87"/>
      <c r="D414" s="88" t="s">
        <v>140</v>
      </c>
      <c r="E414" s="89"/>
      <c r="F414" s="87"/>
      <c r="G414" s="2" t="s">
        <v>18</v>
      </c>
      <c r="H414" s="2">
        <v>1993002219</v>
      </c>
      <c r="I414" s="2" t="s">
        <v>19</v>
      </c>
      <c r="J414" s="3" t="s">
        <v>24</v>
      </c>
      <c r="L414" s="2">
        <v>2030101000000</v>
      </c>
      <c r="M414" s="4" t="s">
        <v>21</v>
      </c>
      <c r="N414" s="5">
        <v>180832744.13999999</v>
      </c>
      <c r="O414" s="2" t="s">
        <v>22</v>
      </c>
      <c r="P414" s="5">
        <v>590110.28</v>
      </c>
      <c r="Q414" s="5">
        <v>2214191.64</v>
      </c>
      <c r="R414" s="5">
        <v>182456825.5</v>
      </c>
      <c r="S414" s="2" t="s">
        <v>22</v>
      </c>
    </row>
    <row r="415" spans="2:19">
      <c r="B415" s="86" t="s">
        <v>16</v>
      </c>
      <c r="C415" s="87"/>
      <c r="D415" s="88" t="s">
        <v>140</v>
      </c>
      <c r="E415" s="89"/>
      <c r="F415" s="87"/>
      <c r="G415" s="2" t="s">
        <v>18</v>
      </c>
      <c r="H415" s="2">
        <v>1994001674</v>
      </c>
      <c r="I415" s="2" t="s">
        <v>27</v>
      </c>
      <c r="J415" s="3" t="s">
        <v>24</v>
      </c>
      <c r="L415" s="2">
        <v>2030101000000</v>
      </c>
      <c r="M415" s="4" t="s">
        <v>21</v>
      </c>
      <c r="N415" s="5">
        <v>128763092.53</v>
      </c>
      <c r="O415" s="2" t="s">
        <v>22</v>
      </c>
      <c r="P415" s="5">
        <v>7096131</v>
      </c>
      <c r="Q415" s="5">
        <v>7413429.4699999997</v>
      </c>
      <c r="R415" s="5">
        <v>129080391</v>
      </c>
      <c r="S415" s="2" t="s">
        <v>22</v>
      </c>
    </row>
    <row r="416" spans="2:19">
      <c r="B416" s="86" t="s">
        <v>16</v>
      </c>
      <c r="C416" s="87"/>
      <c r="D416" s="88" t="s">
        <v>140</v>
      </c>
      <c r="E416" s="89"/>
      <c r="F416" s="87"/>
      <c r="G416" s="2" t="s">
        <v>18</v>
      </c>
      <c r="H416" s="2">
        <v>1994002956</v>
      </c>
      <c r="I416" s="2" t="s">
        <v>23</v>
      </c>
      <c r="J416" s="3" t="s">
        <v>24</v>
      </c>
      <c r="L416" s="2">
        <v>2030101000000</v>
      </c>
      <c r="M416" s="4" t="s">
        <v>21</v>
      </c>
      <c r="N416" s="5">
        <v>338507578.51999998</v>
      </c>
      <c r="O416" s="2" t="s">
        <v>22</v>
      </c>
      <c r="P416" s="5">
        <v>8701991.7300000004</v>
      </c>
      <c r="Q416" s="5">
        <v>10591206.27</v>
      </c>
      <c r="R416" s="5">
        <v>340396793.06</v>
      </c>
      <c r="S416" s="2" t="s">
        <v>22</v>
      </c>
    </row>
    <row r="417" spans="2:19">
      <c r="B417" s="86" t="s">
        <v>16</v>
      </c>
      <c r="C417" s="87"/>
      <c r="D417" s="88" t="s">
        <v>140</v>
      </c>
      <c r="E417" s="89"/>
      <c r="F417" s="87"/>
      <c r="G417" s="2" t="s">
        <v>18</v>
      </c>
      <c r="H417" s="2">
        <v>1995000711</v>
      </c>
      <c r="I417" s="2" t="s">
        <v>19</v>
      </c>
      <c r="J417" s="3" t="s">
        <v>24</v>
      </c>
      <c r="L417" s="2">
        <v>2030101000000</v>
      </c>
      <c r="M417" s="4" t="s">
        <v>21</v>
      </c>
      <c r="N417" s="5">
        <v>148953358.31999999</v>
      </c>
      <c r="O417" s="2" t="s">
        <v>22</v>
      </c>
      <c r="P417" s="5">
        <v>1730105.61</v>
      </c>
      <c r="Q417" s="5">
        <v>2222099.2799999998</v>
      </c>
      <c r="R417" s="5">
        <v>149445351.99000001</v>
      </c>
      <c r="S417" s="2" t="s">
        <v>22</v>
      </c>
    </row>
    <row r="418" spans="2:19">
      <c r="B418" s="86" t="s">
        <v>16</v>
      </c>
      <c r="C418" s="87"/>
      <c r="D418" s="88" t="s">
        <v>140</v>
      </c>
      <c r="E418" s="89"/>
      <c r="F418" s="87"/>
      <c r="G418" s="2" t="s">
        <v>18</v>
      </c>
      <c r="H418" s="2">
        <v>1995001147</v>
      </c>
      <c r="I418" s="2" t="s">
        <v>19</v>
      </c>
      <c r="J418" s="3" t="s">
        <v>24</v>
      </c>
      <c r="L418" s="2">
        <v>2030101000000</v>
      </c>
      <c r="M418" s="4" t="s">
        <v>21</v>
      </c>
      <c r="N418" s="5">
        <v>320533493.10000002</v>
      </c>
      <c r="O418" s="2" t="s">
        <v>22</v>
      </c>
      <c r="P418" s="5">
        <v>6771936.2400000002</v>
      </c>
      <c r="Q418" s="5">
        <v>8097646.3399999999</v>
      </c>
      <c r="R418" s="5">
        <v>321859203.19999999</v>
      </c>
      <c r="S418" s="2" t="s">
        <v>22</v>
      </c>
    </row>
    <row r="419" spans="2:19">
      <c r="B419" s="86" t="s">
        <v>16</v>
      </c>
      <c r="C419" s="87"/>
      <c r="D419" s="88" t="s">
        <v>140</v>
      </c>
      <c r="E419" s="89"/>
      <c r="F419" s="87"/>
      <c r="G419" s="2" t="s">
        <v>18</v>
      </c>
      <c r="H419" s="2">
        <v>1995001211</v>
      </c>
      <c r="I419" s="2" t="s">
        <v>19</v>
      </c>
      <c r="J419" s="3" t="s">
        <v>24</v>
      </c>
      <c r="L419" s="2">
        <v>2030101000000</v>
      </c>
      <c r="M419" s="4" t="s">
        <v>21</v>
      </c>
      <c r="N419" s="5">
        <v>18230334.609999999</v>
      </c>
      <c r="O419" s="2" t="s">
        <v>22</v>
      </c>
      <c r="P419" s="5">
        <v>58534.95</v>
      </c>
      <c r="Q419" s="5">
        <v>206494.84</v>
      </c>
      <c r="R419" s="5">
        <v>18378294.5</v>
      </c>
      <c r="S419" s="2" t="s">
        <v>22</v>
      </c>
    </row>
    <row r="420" spans="2:19">
      <c r="B420" s="86" t="s">
        <v>16</v>
      </c>
      <c r="C420" s="87"/>
      <c r="D420" s="88" t="s">
        <v>140</v>
      </c>
      <c r="E420" s="89"/>
      <c r="F420" s="87"/>
      <c r="G420" s="2" t="s">
        <v>18</v>
      </c>
      <c r="H420" s="2">
        <v>1995002674</v>
      </c>
      <c r="I420" s="2" t="s">
        <v>23</v>
      </c>
      <c r="J420" s="3" t="s">
        <v>24</v>
      </c>
      <c r="L420" s="2">
        <v>2030101000000</v>
      </c>
      <c r="M420" s="4" t="s">
        <v>21</v>
      </c>
      <c r="N420" s="5">
        <v>31480146.210000001</v>
      </c>
      <c r="O420" s="2" t="s">
        <v>22</v>
      </c>
      <c r="P420" s="5">
        <v>249466.11</v>
      </c>
      <c r="Q420" s="5">
        <v>471437.89</v>
      </c>
      <c r="R420" s="5">
        <v>31702117.989999998</v>
      </c>
      <c r="S420" s="2" t="s">
        <v>22</v>
      </c>
    </row>
    <row r="421" spans="2:19">
      <c r="B421" s="86" t="s">
        <v>16</v>
      </c>
      <c r="C421" s="87"/>
      <c r="D421" s="88" t="s">
        <v>140</v>
      </c>
      <c r="E421" s="89"/>
      <c r="F421" s="87"/>
      <c r="G421" s="2" t="s">
        <v>18</v>
      </c>
      <c r="H421" s="2">
        <v>1996003356</v>
      </c>
      <c r="I421" s="2" t="s">
        <v>19</v>
      </c>
      <c r="J421" s="3" t="s">
        <v>45</v>
      </c>
      <c r="L421" s="2">
        <v>2030101000000</v>
      </c>
      <c r="M421" s="4" t="s">
        <v>21</v>
      </c>
      <c r="N421" s="5">
        <v>464492.1</v>
      </c>
      <c r="O421" s="2" t="s">
        <v>22</v>
      </c>
      <c r="P421" s="5">
        <v>371705.89</v>
      </c>
      <c r="Q421" s="5">
        <v>188984.8</v>
      </c>
      <c r="R421" s="5">
        <v>281771.01</v>
      </c>
      <c r="S421" s="2" t="s">
        <v>22</v>
      </c>
    </row>
    <row r="422" spans="2:19">
      <c r="B422" s="86" t="s">
        <v>16</v>
      </c>
      <c r="C422" s="87"/>
      <c r="D422" s="88" t="s">
        <v>140</v>
      </c>
      <c r="E422" s="89"/>
      <c r="F422" s="87"/>
      <c r="G422" s="2" t="s">
        <v>18</v>
      </c>
      <c r="H422" s="2">
        <v>1997000938</v>
      </c>
      <c r="I422" s="2" t="s">
        <v>23</v>
      </c>
      <c r="J422" s="3" t="s">
        <v>20</v>
      </c>
      <c r="L422" s="2">
        <v>2030101000000</v>
      </c>
      <c r="M422" s="4" t="s">
        <v>21</v>
      </c>
      <c r="N422" s="5">
        <v>102963907.3</v>
      </c>
      <c r="O422" s="2" t="s">
        <v>22</v>
      </c>
      <c r="P422" s="5">
        <v>275582.05</v>
      </c>
      <c r="Q422" s="5">
        <v>1846443.37</v>
      </c>
      <c r="R422" s="5">
        <v>104534768.62</v>
      </c>
      <c r="S422" s="2" t="s">
        <v>22</v>
      </c>
    </row>
    <row r="423" spans="2:19">
      <c r="B423" s="86" t="s">
        <v>16</v>
      </c>
      <c r="C423" s="87"/>
      <c r="D423" s="88" t="s">
        <v>140</v>
      </c>
      <c r="E423" s="89"/>
      <c r="F423" s="87"/>
      <c r="G423" s="2" t="s">
        <v>18</v>
      </c>
      <c r="H423" s="2">
        <v>1997001918</v>
      </c>
      <c r="I423" s="2" t="s">
        <v>23</v>
      </c>
      <c r="J423" s="3" t="s">
        <v>24</v>
      </c>
      <c r="L423" s="2">
        <v>2030101000000</v>
      </c>
      <c r="M423" s="4" t="s">
        <v>21</v>
      </c>
      <c r="N423" s="5">
        <v>228353373.80000001</v>
      </c>
      <c r="O423" s="2" t="s">
        <v>22</v>
      </c>
      <c r="P423" s="5">
        <v>11544977.02</v>
      </c>
      <c r="Q423" s="5">
        <v>16468985.49</v>
      </c>
      <c r="R423" s="5">
        <v>233277382.27000001</v>
      </c>
      <c r="S423" s="2" t="s">
        <v>22</v>
      </c>
    </row>
    <row r="424" spans="2:19">
      <c r="B424" s="86" t="s">
        <v>16</v>
      </c>
      <c r="C424" s="87"/>
      <c r="D424" s="88" t="s">
        <v>140</v>
      </c>
      <c r="E424" s="89"/>
      <c r="F424" s="87"/>
      <c r="G424" s="2" t="s">
        <v>18</v>
      </c>
      <c r="H424" s="2">
        <v>1999002611</v>
      </c>
      <c r="I424" s="2" t="s">
        <v>23</v>
      </c>
      <c r="J424" s="3" t="s">
        <v>24</v>
      </c>
      <c r="L424" s="2">
        <v>2030101000000</v>
      </c>
      <c r="M424" s="4" t="s">
        <v>21</v>
      </c>
      <c r="N424" s="5">
        <v>123898298.23999999</v>
      </c>
      <c r="O424" s="2" t="s">
        <v>22</v>
      </c>
      <c r="P424" s="5">
        <v>2534978.35</v>
      </c>
      <c r="Q424" s="5">
        <v>3187458.45</v>
      </c>
      <c r="R424" s="5">
        <v>124550778.34</v>
      </c>
      <c r="S424" s="2" t="s">
        <v>22</v>
      </c>
    </row>
    <row r="425" spans="2:19">
      <c r="B425" s="86" t="s">
        <v>16</v>
      </c>
      <c r="C425" s="87"/>
      <c r="D425" s="88" t="s">
        <v>140</v>
      </c>
      <c r="E425" s="89"/>
      <c r="F425" s="87"/>
      <c r="G425" s="2" t="s">
        <v>18</v>
      </c>
      <c r="H425" s="2">
        <v>2001000774</v>
      </c>
      <c r="I425" s="2" t="s">
        <v>19</v>
      </c>
      <c r="J425" s="3" t="s">
        <v>24</v>
      </c>
      <c r="L425" s="2">
        <v>2030101000000</v>
      </c>
      <c r="M425" s="4" t="s">
        <v>21</v>
      </c>
      <c r="N425" s="5">
        <v>29083385.260000002</v>
      </c>
      <c r="O425" s="2" t="s">
        <v>22</v>
      </c>
      <c r="P425" s="5">
        <v>38103.269999999997</v>
      </c>
      <c r="Q425" s="5">
        <v>369479.45</v>
      </c>
      <c r="R425" s="5">
        <v>29414761.440000001</v>
      </c>
      <c r="S425" s="2" t="s">
        <v>22</v>
      </c>
    </row>
    <row r="426" spans="2:19">
      <c r="B426" s="86" t="s">
        <v>16</v>
      </c>
      <c r="C426" s="87"/>
      <c r="D426" s="88" t="s">
        <v>140</v>
      </c>
      <c r="E426" s="89"/>
      <c r="F426" s="87"/>
      <c r="G426" s="2" t="s">
        <v>18</v>
      </c>
      <c r="H426" s="2">
        <v>2001001983</v>
      </c>
      <c r="I426" s="2" t="s">
        <v>19</v>
      </c>
      <c r="J426" s="3" t="s">
        <v>24</v>
      </c>
      <c r="L426" s="2">
        <v>2030101000000</v>
      </c>
      <c r="M426" s="4" t="s">
        <v>21</v>
      </c>
      <c r="N426" s="5">
        <v>64367660.130000003</v>
      </c>
      <c r="O426" s="2" t="s">
        <v>22</v>
      </c>
      <c r="P426" s="5">
        <v>352616.32</v>
      </c>
      <c r="Q426" s="5">
        <v>769204.51</v>
      </c>
      <c r="R426" s="5">
        <v>64784248.32</v>
      </c>
      <c r="S426" s="2" t="s">
        <v>22</v>
      </c>
    </row>
    <row r="427" spans="2:19">
      <c r="B427" s="86" t="s">
        <v>16</v>
      </c>
      <c r="C427" s="87"/>
      <c r="D427" s="88" t="s">
        <v>140</v>
      </c>
      <c r="E427" s="89"/>
      <c r="F427" s="87"/>
      <c r="G427" s="2" t="s">
        <v>18</v>
      </c>
      <c r="H427" s="2">
        <v>2005005811</v>
      </c>
      <c r="I427" s="2" t="s">
        <v>19</v>
      </c>
      <c r="J427" s="3" t="s">
        <v>24</v>
      </c>
      <c r="L427" s="2">
        <v>2030101000000</v>
      </c>
      <c r="M427" s="4" t="s">
        <v>21</v>
      </c>
      <c r="N427" s="5">
        <v>100394722.03</v>
      </c>
      <c r="O427" s="2" t="s">
        <v>22</v>
      </c>
      <c r="P427" s="5">
        <v>1460838.74</v>
      </c>
      <c r="Q427" s="5">
        <v>1411182.01</v>
      </c>
      <c r="R427" s="5">
        <v>100345065.3</v>
      </c>
      <c r="S427" s="2" t="s">
        <v>22</v>
      </c>
    </row>
    <row r="428" spans="2:19">
      <c r="B428" s="86" t="s">
        <v>16</v>
      </c>
      <c r="C428" s="87"/>
      <c r="D428" s="88" t="s">
        <v>140</v>
      </c>
      <c r="E428" s="89"/>
      <c r="F428" s="87"/>
      <c r="G428" s="2" t="s">
        <v>18</v>
      </c>
      <c r="H428" s="2">
        <v>2006001183</v>
      </c>
      <c r="I428" s="2" t="s">
        <v>23</v>
      </c>
      <c r="J428" s="3" t="s">
        <v>24</v>
      </c>
      <c r="L428" s="2">
        <v>2030101000000</v>
      </c>
      <c r="M428" s="4" t="s">
        <v>21</v>
      </c>
      <c r="N428" s="5">
        <v>182887115.90000001</v>
      </c>
      <c r="O428" s="2" t="s">
        <v>22</v>
      </c>
      <c r="P428" s="5">
        <v>2740189.73</v>
      </c>
      <c r="Q428" s="5">
        <v>2761698.94</v>
      </c>
      <c r="R428" s="5">
        <v>182908625.11000001</v>
      </c>
      <c r="S428" s="2" t="s">
        <v>22</v>
      </c>
    </row>
    <row r="429" spans="2:19">
      <c r="B429" s="86" t="s">
        <v>16</v>
      </c>
      <c r="C429" s="87"/>
      <c r="D429" s="88" t="s">
        <v>140</v>
      </c>
      <c r="E429" s="89"/>
      <c r="F429" s="87"/>
      <c r="G429" s="2" t="s">
        <v>18</v>
      </c>
      <c r="H429" s="2">
        <v>2006003747</v>
      </c>
      <c r="I429" s="2" t="s">
        <v>23</v>
      </c>
      <c r="J429" s="3" t="s">
        <v>24</v>
      </c>
      <c r="L429" s="2">
        <v>2030101000000</v>
      </c>
      <c r="M429" s="4" t="s">
        <v>21</v>
      </c>
      <c r="N429" s="5">
        <v>2278449.66</v>
      </c>
      <c r="O429" s="2" t="s">
        <v>22</v>
      </c>
      <c r="P429" s="5">
        <v>32631.16</v>
      </c>
      <c r="Q429" s="5">
        <v>40055.81</v>
      </c>
      <c r="R429" s="5">
        <v>2285874.31</v>
      </c>
      <c r="S429" s="2" t="s">
        <v>22</v>
      </c>
    </row>
    <row r="430" spans="2:19">
      <c r="B430" s="86" t="s">
        <v>16</v>
      </c>
      <c r="C430" s="87"/>
      <c r="D430" s="88" t="s">
        <v>140</v>
      </c>
      <c r="E430" s="89"/>
      <c r="F430" s="87"/>
      <c r="G430" s="2" t="s">
        <v>18</v>
      </c>
      <c r="H430" s="2">
        <v>2006003811</v>
      </c>
      <c r="I430" s="2" t="s">
        <v>23</v>
      </c>
      <c r="J430" s="3" t="s">
        <v>24</v>
      </c>
      <c r="L430" s="2">
        <v>2030101000000</v>
      </c>
      <c r="M430" s="4" t="s">
        <v>21</v>
      </c>
      <c r="N430" s="5">
        <v>5731128.6500000004</v>
      </c>
      <c r="O430" s="2" t="s">
        <v>22</v>
      </c>
      <c r="P430" s="5">
        <v>561446.68999999994</v>
      </c>
      <c r="Q430" s="5">
        <v>42610.36</v>
      </c>
      <c r="R430" s="5">
        <v>5212292.32</v>
      </c>
      <c r="S430" s="2" t="s">
        <v>22</v>
      </c>
    </row>
    <row r="431" spans="2:19">
      <c r="B431" s="86" t="s">
        <v>16</v>
      </c>
      <c r="C431" s="87"/>
      <c r="D431" s="88" t="s">
        <v>140</v>
      </c>
      <c r="E431" s="89"/>
      <c r="F431" s="87"/>
      <c r="G431" s="2" t="s">
        <v>18</v>
      </c>
      <c r="H431" s="2">
        <v>2006003992</v>
      </c>
      <c r="I431" s="2" t="s">
        <v>19</v>
      </c>
      <c r="J431" s="3" t="s">
        <v>24</v>
      </c>
      <c r="L431" s="2">
        <v>2030101000000</v>
      </c>
      <c r="M431" s="4" t="s">
        <v>21</v>
      </c>
      <c r="N431" s="5">
        <v>218086564.93000001</v>
      </c>
      <c r="O431" s="2" t="s">
        <v>22</v>
      </c>
      <c r="P431" s="5">
        <v>8815522.2200000007</v>
      </c>
      <c r="Q431" s="5">
        <v>4809204.3499999996</v>
      </c>
      <c r="R431" s="5">
        <v>214080247.06</v>
      </c>
      <c r="S431" s="2" t="s">
        <v>22</v>
      </c>
    </row>
    <row r="432" spans="2:19">
      <c r="B432" s="86" t="s">
        <v>16</v>
      </c>
      <c r="C432" s="87"/>
      <c r="D432" s="88" t="s">
        <v>140</v>
      </c>
      <c r="E432" s="89"/>
      <c r="F432" s="87"/>
      <c r="G432" s="2" t="s">
        <v>18</v>
      </c>
      <c r="H432" s="2">
        <v>2006004011</v>
      </c>
      <c r="I432" s="2" t="s">
        <v>19</v>
      </c>
      <c r="J432" s="3" t="s">
        <v>24</v>
      </c>
      <c r="L432" s="2">
        <v>2030101000000</v>
      </c>
      <c r="M432" s="4" t="s">
        <v>21</v>
      </c>
      <c r="N432" s="5">
        <v>320327990.16000003</v>
      </c>
      <c r="O432" s="2" t="s">
        <v>22</v>
      </c>
      <c r="P432" s="5">
        <v>2606107.33</v>
      </c>
      <c r="Q432" s="5">
        <v>5233440.54</v>
      </c>
      <c r="R432" s="5">
        <v>322955323.37</v>
      </c>
      <c r="S432" s="2" t="s">
        <v>22</v>
      </c>
    </row>
    <row r="433" spans="2:19">
      <c r="B433" s="86" t="s">
        <v>16</v>
      </c>
      <c r="C433" s="87"/>
      <c r="D433" s="88" t="s">
        <v>140</v>
      </c>
      <c r="E433" s="89"/>
      <c r="F433" s="87"/>
      <c r="G433" s="2" t="s">
        <v>18</v>
      </c>
      <c r="H433" s="2">
        <v>2006004711</v>
      </c>
      <c r="I433" s="2" t="s">
        <v>19</v>
      </c>
      <c r="J433" s="3" t="s">
        <v>24</v>
      </c>
      <c r="L433" s="2">
        <v>2030101000000</v>
      </c>
      <c r="M433" s="4" t="s">
        <v>21</v>
      </c>
      <c r="N433" s="5">
        <v>53163029.329999998</v>
      </c>
      <c r="O433" s="2" t="s">
        <v>22</v>
      </c>
      <c r="P433" s="5">
        <v>135468.79</v>
      </c>
      <c r="Q433" s="5">
        <v>868467.85</v>
      </c>
      <c r="R433" s="5">
        <v>53896028.390000001</v>
      </c>
      <c r="S433" s="2" t="s">
        <v>22</v>
      </c>
    </row>
    <row r="434" spans="2:19">
      <c r="B434" s="86" t="s">
        <v>16</v>
      </c>
      <c r="C434" s="87"/>
      <c r="D434" s="88" t="s">
        <v>140</v>
      </c>
      <c r="E434" s="89"/>
      <c r="F434" s="87"/>
      <c r="G434" s="2" t="s">
        <v>18</v>
      </c>
      <c r="H434" s="2">
        <v>2007002019</v>
      </c>
      <c r="I434" s="2" t="s">
        <v>19</v>
      </c>
      <c r="J434" s="3" t="s">
        <v>24</v>
      </c>
      <c r="L434" s="2">
        <v>2030101000000</v>
      </c>
      <c r="M434" s="4" t="s">
        <v>21</v>
      </c>
      <c r="N434" s="5">
        <v>40644207.630000003</v>
      </c>
      <c r="O434" s="2" t="s">
        <v>22</v>
      </c>
      <c r="P434" s="5">
        <v>2317277.5</v>
      </c>
      <c r="Q434" s="5">
        <v>3524808.18</v>
      </c>
      <c r="R434" s="5">
        <v>41851738.310000002</v>
      </c>
      <c r="S434" s="2" t="s">
        <v>22</v>
      </c>
    </row>
    <row r="435" spans="2:19">
      <c r="B435" s="86" t="s">
        <v>16</v>
      </c>
      <c r="C435" s="87"/>
      <c r="D435" s="88" t="s">
        <v>140</v>
      </c>
      <c r="E435" s="89"/>
      <c r="F435" s="87"/>
      <c r="G435" s="2" t="s">
        <v>18</v>
      </c>
      <c r="H435" s="2">
        <v>2008000192</v>
      </c>
      <c r="I435" s="2" t="s">
        <v>19</v>
      </c>
      <c r="J435" s="3" t="s">
        <v>24</v>
      </c>
      <c r="L435" s="2">
        <v>2030101000000</v>
      </c>
      <c r="M435" s="4" t="s">
        <v>21</v>
      </c>
      <c r="N435" s="5">
        <v>302267485.10000002</v>
      </c>
      <c r="O435" s="2" t="s">
        <v>22</v>
      </c>
      <c r="P435" s="5">
        <v>33040191.890000001</v>
      </c>
      <c r="Q435" s="5">
        <v>27979459.350000001</v>
      </c>
      <c r="R435" s="5">
        <v>297206752.56</v>
      </c>
      <c r="S435" s="2" t="s">
        <v>22</v>
      </c>
    </row>
    <row r="436" spans="2:19">
      <c r="B436" s="86" t="s">
        <v>16</v>
      </c>
      <c r="C436" s="87"/>
      <c r="D436" s="88" t="s">
        <v>140</v>
      </c>
      <c r="E436" s="89"/>
      <c r="F436" s="87"/>
      <c r="G436" s="2" t="s">
        <v>18</v>
      </c>
      <c r="H436" s="2">
        <v>2008001229</v>
      </c>
      <c r="I436" s="2" t="s">
        <v>23</v>
      </c>
      <c r="J436" s="3" t="s">
        <v>24</v>
      </c>
      <c r="L436" s="2">
        <v>2030101000000</v>
      </c>
      <c r="M436" s="4" t="s">
        <v>21</v>
      </c>
      <c r="N436" s="5">
        <v>285730436.39999998</v>
      </c>
      <c r="O436" s="2" t="s">
        <v>22</v>
      </c>
      <c r="P436" s="5">
        <v>7935946.5599999996</v>
      </c>
      <c r="Q436" s="5">
        <v>11274595.25</v>
      </c>
      <c r="R436" s="5">
        <v>289069085.08999997</v>
      </c>
      <c r="S436" s="2" t="s">
        <v>22</v>
      </c>
    </row>
    <row r="437" spans="2:19">
      <c r="B437" s="86" t="s">
        <v>16</v>
      </c>
      <c r="C437" s="87"/>
      <c r="D437" s="88" t="s">
        <v>140</v>
      </c>
      <c r="E437" s="89"/>
      <c r="F437" s="87"/>
      <c r="G437" s="2" t="s">
        <v>18</v>
      </c>
      <c r="H437" s="2">
        <v>2009000447</v>
      </c>
      <c r="I437" s="2" t="s">
        <v>19</v>
      </c>
      <c r="J437" s="3" t="s">
        <v>24</v>
      </c>
      <c r="L437" s="2">
        <v>2030101000000</v>
      </c>
      <c r="M437" s="4" t="s">
        <v>21</v>
      </c>
      <c r="N437" s="5">
        <v>28137302.780000001</v>
      </c>
      <c r="O437" s="2" t="s">
        <v>22</v>
      </c>
      <c r="P437" s="5">
        <v>86929.55</v>
      </c>
      <c r="Q437" s="5">
        <v>514899.86</v>
      </c>
      <c r="R437" s="5">
        <v>28565273.09</v>
      </c>
      <c r="S437" s="2" t="s">
        <v>22</v>
      </c>
    </row>
    <row r="438" spans="2:19">
      <c r="B438" s="86" t="s">
        <v>16</v>
      </c>
      <c r="C438" s="87"/>
      <c r="D438" s="88" t="s">
        <v>140</v>
      </c>
      <c r="E438" s="89"/>
      <c r="F438" s="87"/>
      <c r="G438" s="2" t="s">
        <v>18</v>
      </c>
      <c r="H438" s="2">
        <v>2010000129</v>
      </c>
      <c r="I438" s="2" t="s">
        <v>19</v>
      </c>
      <c r="J438" s="3" t="s">
        <v>24</v>
      </c>
      <c r="L438" s="2">
        <v>2030101000000</v>
      </c>
      <c r="M438" s="4" t="s">
        <v>21</v>
      </c>
      <c r="N438" s="5">
        <v>18477154.390000001</v>
      </c>
      <c r="O438" s="2" t="s">
        <v>22</v>
      </c>
      <c r="P438" s="5">
        <v>135243.44</v>
      </c>
      <c r="Q438" s="5">
        <v>702625.02</v>
      </c>
      <c r="R438" s="5">
        <v>19044535.969999999</v>
      </c>
      <c r="S438" s="2" t="s">
        <v>22</v>
      </c>
    </row>
    <row r="439" spans="2:19">
      <c r="B439" s="86" t="s">
        <v>16</v>
      </c>
      <c r="C439" s="87"/>
      <c r="D439" s="88" t="s">
        <v>140</v>
      </c>
      <c r="E439" s="89"/>
      <c r="F439" s="87"/>
      <c r="G439" s="2" t="s">
        <v>18</v>
      </c>
      <c r="H439" s="2">
        <v>2010002792</v>
      </c>
      <c r="I439" s="2" t="s">
        <v>19</v>
      </c>
      <c r="J439" s="3" t="s">
        <v>24</v>
      </c>
      <c r="L439" s="2">
        <v>2030101000000</v>
      </c>
      <c r="M439" s="4" t="s">
        <v>21</v>
      </c>
      <c r="N439" s="5">
        <v>24061833.260000002</v>
      </c>
      <c r="O439" s="2" t="s">
        <v>22</v>
      </c>
      <c r="P439" s="5">
        <v>40041.78</v>
      </c>
      <c r="Q439" s="5">
        <v>579006.92000000004</v>
      </c>
      <c r="R439" s="5">
        <v>24600798.399999999</v>
      </c>
      <c r="S439" s="2" t="s">
        <v>22</v>
      </c>
    </row>
    <row r="440" spans="2:19">
      <c r="B440" s="86" t="s">
        <v>16</v>
      </c>
      <c r="C440" s="87"/>
      <c r="D440" s="88" t="s">
        <v>140</v>
      </c>
      <c r="E440" s="89"/>
      <c r="F440" s="87"/>
      <c r="G440" s="2" t="s">
        <v>18</v>
      </c>
      <c r="H440" s="2">
        <v>2012001483</v>
      </c>
      <c r="I440" s="2" t="s">
        <v>19</v>
      </c>
      <c r="J440" s="3" t="s">
        <v>24</v>
      </c>
      <c r="L440" s="2">
        <v>2030101000000</v>
      </c>
      <c r="M440" s="4" t="s">
        <v>21</v>
      </c>
      <c r="N440" s="5">
        <v>61389464.340000004</v>
      </c>
      <c r="O440" s="2" t="s">
        <v>22</v>
      </c>
      <c r="P440" s="5">
        <v>857204.65</v>
      </c>
      <c r="Q440" s="5">
        <v>1404178.92</v>
      </c>
      <c r="R440" s="5">
        <v>61936438.609999999</v>
      </c>
      <c r="S440" s="2" t="s">
        <v>22</v>
      </c>
    </row>
    <row r="441" spans="2:19">
      <c r="B441" s="86" t="s">
        <v>16</v>
      </c>
      <c r="C441" s="87"/>
      <c r="D441" s="88" t="s">
        <v>140</v>
      </c>
      <c r="E441" s="89"/>
      <c r="F441" s="87"/>
      <c r="G441" s="2" t="s">
        <v>18</v>
      </c>
      <c r="H441" s="2">
        <v>2013000529</v>
      </c>
      <c r="I441" s="2" t="s">
        <v>19</v>
      </c>
      <c r="J441" s="3" t="s">
        <v>24</v>
      </c>
      <c r="L441" s="2">
        <v>2030101000000</v>
      </c>
      <c r="M441" s="4" t="s">
        <v>21</v>
      </c>
      <c r="N441" s="5">
        <v>25161401.760000002</v>
      </c>
      <c r="O441" s="2" t="s">
        <v>22</v>
      </c>
      <c r="P441" s="5">
        <v>99895.54</v>
      </c>
      <c r="Q441" s="5">
        <v>409710.37</v>
      </c>
      <c r="R441" s="5">
        <v>25471216.59</v>
      </c>
      <c r="S441" s="2" t="s">
        <v>22</v>
      </c>
    </row>
    <row r="442" spans="2:19">
      <c r="B442" s="86" t="s">
        <v>16</v>
      </c>
      <c r="C442" s="87"/>
      <c r="D442" s="88" t="s">
        <v>140</v>
      </c>
      <c r="E442" s="89"/>
      <c r="F442" s="87"/>
      <c r="G442" s="2" t="s">
        <v>18</v>
      </c>
      <c r="H442" s="2">
        <v>2018000756</v>
      </c>
      <c r="I442" s="2" t="s">
        <v>19</v>
      </c>
      <c r="J442" s="3" t="s">
        <v>24</v>
      </c>
      <c r="L442" s="2">
        <v>2030101000000</v>
      </c>
      <c r="M442" s="4" t="s">
        <v>21</v>
      </c>
      <c r="N442" s="5">
        <v>36837852.289999999</v>
      </c>
      <c r="O442" s="2" t="s">
        <v>22</v>
      </c>
      <c r="P442" s="5">
        <v>1543360.65</v>
      </c>
      <c r="Q442" s="5">
        <v>1335751.51</v>
      </c>
      <c r="R442" s="5">
        <v>36630243.149999999</v>
      </c>
      <c r="S442" s="2" t="s">
        <v>22</v>
      </c>
    </row>
    <row r="443" spans="2:19">
      <c r="B443" s="86" t="s">
        <v>16</v>
      </c>
      <c r="C443" s="87"/>
      <c r="D443" s="88" t="s">
        <v>140</v>
      </c>
      <c r="E443" s="89"/>
      <c r="F443" s="87"/>
      <c r="G443" s="2" t="s">
        <v>18</v>
      </c>
      <c r="H443" s="2">
        <v>2021001156</v>
      </c>
      <c r="I443" s="2" t="s">
        <v>23</v>
      </c>
      <c r="J443" s="3" t="s">
        <v>24</v>
      </c>
      <c r="L443" s="2">
        <v>2030101000000</v>
      </c>
      <c r="M443" s="4" t="s">
        <v>21</v>
      </c>
      <c r="N443" s="5">
        <v>10095003.52</v>
      </c>
      <c r="O443" s="2" t="s">
        <v>22</v>
      </c>
      <c r="P443" s="5">
        <v>1678415.39</v>
      </c>
      <c r="Q443" s="5">
        <v>2593772.2599999998</v>
      </c>
      <c r="R443" s="5">
        <v>11010360.390000001</v>
      </c>
      <c r="S443" s="2" t="s">
        <v>22</v>
      </c>
    </row>
    <row r="444" spans="2:19">
      <c r="B444" s="86" t="s">
        <v>16</v>
      </c>
      <c r="C444" s="87"/>
      <c r="D444" s="88" t="s">
        <v>140</v>
      </c>
      <c r="E444" s="89"/>
      <c r="F444" s="87"/>
      <c r="G444" s="2" t="s">
        <v>18</v>
      </c>
      <c r="H444" s="2">
        <v>2021001229</v>
      </c>
      <c r="I444" s="2" t="s">
        <v>19</v>
      </c>
      <c r="J444" s="3" t="s">
        <v>24</v>
      </c>
      <c r="L444" s="2">
        <v>2030101000000</v>
      </c>
      <c r="M444" s="4" t="s">
        <v>21</v>
      </c>
      <c r="N444" s="5">
        <v>12117262.060000001</v>
      </c>
      <c r="O444" s="2" t="s">
        <v>22</v>
      </c>
      <c r="P444" s="5">
        <v>373.83</v>
      </c>
      <c r="Q444" s="5">
        <v>148008.17000000001</v>
      </c>
      <c r="R444" s="5">
        <v>12264896.4</v>
      </c>
      <c r="S444" s="2" t="s">
        <v>22</v>
      </c>
    </row>
    <row r="445" spans="2:19">
      <c r="B445" s="86" t="s">
        <v>16</v>
      </c>
      <c r="C445" s="87"/>
      <c r="D445" s="88" t="s">
        <v>140</v>
      </c>
      <c r="E445" s="89"/>
      <c r="F445" s="87"/>
      <c r="G445" s="2" t="s">
        <v>18</v>
      </c>
      <c r="H445" s="2">
        <v>2021001318</v>
      </c>
      <c r="I445" s="2" t="s">
        <v>23</v>
      </c>
      <c r="J445" s="3" t="s">
        <v>24</v>
      </c>
      <c r="L445" s="2">
        <v>2030101000000</v>
      </c>
      <c r="M445" s="4" t="s">
        <v>21</v>
      </c>
      <c r="N445" s="5">
        <v>11285765.199999999</v>
      </c>
      <c r="O445" s="2" t="s">
        <v>22</v>
      </c>
      <c r="P445" s="5">
        <v>255314.34</v>
      </c>
      <c r="Q445" s="5">
        <v>1464565.49</v>
      </c>
      <c r="R445" s="5">
        <v>12495016.35</v>
      </c>
      <c r="S445" s="2" t="s">
        <v>22</v>
      </c>
    </row>
    <row r="446" spans="2:19">
      <c r="B446" s="86" t="s">
        <v>16</v>
      </c>
      <c r="C446" s="87"/>
      <c r="D446" s="88" t="s">
        <v>141</v>
      </c>
      <c r="E446" s="89"/>
      <c r="F446" s="87"/>
      <c r="G446" s="2" t="s">
        <v>18</v>
      </c>
      <c r="H446" s="2">
        <v>1989000819</v>
      </c>
      <c r="I446" s="2" t="s">
        <v>27</v>
      </c>
      <c r="J446" s="3" t="s">
        <v>28</v>
      </c>
      <c r="L446" s="2">
        <v>2030101000000</v>
      </c>
      <c r="M446" s="4" t="s">
        <v>21</v>
      </c>
      <c r="N446" s="5">
        <v>222255500.81999999</v>
      </c>
      <c r="O446" s="2" t="s">
        <v>22</v>
      </c>
      <c r="P446" s="5">
        <v>229724.59</v>
      </c>
      <c r="Q446" s="5">
        <v>758698.13</v>
      </c>
      <c r="R446" s="5">
        <v>222784474.36000001</v>
      </c>
      <c r="S446" s="2" t="s">
        <v>22</v>
      </c>
    </row>
    <row r="447" spans="2:19">
      <c r="B447" s="86" t="s">
        <v>16</v>
      </c>
      <c r="C447" s="87"/>
      <c r="D447" s="88" t="s">
        <v>141</v>
      </c>
      <c r="E447" s="89"/>
      <c r="F447" s="87"/>
      <c r="G447" s="2" t="s">
        <v>18</v>
      </c>
      <c r="H447" s="2">
        <v>1990001319</v>
      </c>
      <c r="I447" s="2" t="s">
        <v>27</v>
      </c>
      <c r="J447" s="3" t="s">
        <v>28</v>
      </c>
      <c r="L447" s="2">
        <v>2030101000000</v>
      </c>
      <c r="M447" s="4" t="s">
        <v>21</v>
      </c>
      <c r="N447" s="5">
        <v>301643138.48000002</v>
      </c>
      <c r="O447" s="2" t="s">
        <v>22</v>
      </c>
      <c r="P447" s="5">
        <v>209030.66</v>
      </c>
      <c r="Q447" s="5">
        <v>881614.14</v>
      </c>
      <c r="R447" s="5">
        <v>302315721.95999998</v>
      </c>
      <c r="S447" s="2" t="s">
        <v>22</v>
      </c>
    </row>
    <row r="448" spans="2:19">
      <c r="B448" s="86" t="s">
        <v>16</v>
      </c>
      <c r="C448" s="87"/>
      <c r="D448" s="88" t="s">
        <v>141</v>
      </c>
      <c r="E448" s="89"/>
      <c r="F448" s="87"/>
      <c r="G448" s="2" t="s">
        <v>18</v>
      </c>
      <c r="H448" s="2">
        <v>1999002083</v>
      </c>
      <c r="I448" s="2" t="s">
        <v>19</v>
      </c>
      <c r="J448" s="3" t="s">
        <v>28</v>
      </c>
      <c r="L448" s="2">
        <v>2030101000000</v>
      </c>
      <c r="M448" s="4" t="s">
        <v>21</v>
      </c>
      <c r="N448" s="5">
        <v>31110369.84</v>
      </c>
      <c r="O448" s="2" t="s">
        <v>22</v>
      </c>
      <c r="P448" s="5">
        <v>63251.11</v>
      </c>
      <c r="Q448" s="5">
        <v>236871.36</v>
      </c>
      <c r="R448" s="5">
        <v>31283990.09</v>
      </c>
      <c r="S448" s="2" t="s">
        <v>22</v>
      </c>
    </row>
    <row r="449" spans="2:19">
      <c r="B449" s="86" t="s">
        <v>16</v>
      </c>
      <c r="C449" s="87"/>
      <c r="D449" s="88" t="s">
        <v>141</v>
      </c>
      <c r="E449" s="89"/>
      <c r="F449" s="87"/>
      <c r="G449" s="2" t="s">
        <v>18</v>
      </c>
      <c r="H449" s="2">
        <v>2008001474</v>
      </c>
      <c r="I449" s="2" t="s">
        <v>19</v>
      </c>
      <c r="J449" s="3" t="s">
        <v>24</v>
      </c>
      <c r="L449" s="2">
        <v>2030101000000</v>
      </c>
      <c r="M449" s="4" t="s">
        <v>21</v>
      </c>
      <c r="N449" s="5">
        <v>55973165.079999998</v>
      </c>
      <c r="O449" s="2" t="s">
        <v>22</v>
      </c>
      <c r="P449" s="5">
        <v>219499.96</v>
      </c>
      <c r="Q449" s="5">
        <v>894669.92</v>
      </c>
      <c r="R449" s="5">
        <v>56648335.039999999</v>
      </c>
      <c r="S449" s="2" t="s">
        <v>22</v>
      </c>
    </row>
    <row r="450" spans="2:19">
      <c r="B450" s="86" t="s">
        <v>16</v>
      </c>
      <c r="C450" s="87"/>
      <c r="D450" s="88" t="s">
        <v>141</v>
      </c>
      <c r="E450" s="89"/>
      <c r="F450" s="87"/>
      <c r="G450" s="2" t="s">
        <v>18</v>
      </c>
      <c r="H450" s="2">
        <v>2010001818</v>
      </c>
      <c r="I450" s="2" t="s">
        <v>19</v>
      </c>
      <c r="J450" s="3" t="s">
        <v>24</v>
      </c>
      <c r="L450" s="2">
        <v>2030101000000</v>
      </c>
      <c r="M450" s="4" t="s">
        <v>21</v>
      </c>
      <c r="N450" s="5">
        <v>1830093.18</v>
      </c>
      <c r="O450" s="2" t="s">
        <v>22</v>
      </c>
      <c r="P450" s="5">
        <v>11656.02</v>
      </c>
      <c r="Q450" s="5">
        <v>7412.05</v>
      </c>
      <c r="R450" s="5">
        <v>1825849.21</v>
      </c>
      <c r="S450" s="2" t="s">
        <v>22</v>
      </c>
    </row>
    <row r="451" spans="2:19">
      <c r="B451" s="86" t="s">
        <v>16</v>
      </c>
      <c r="C451" s="87"/>
      <c r="D451" s="88" t="s">
        <v>141</v>
      </c>
      <c r="E451" s="89"/>
      <c r="F451" s="87"/>
      <c r="G451" s="2" t="s">
        <v>18</v>
      </c>
      <c r="H451" s="2">
        <v>2020001918</v>
      </c>
      <c r="I451" s="2" t="s">
        <v>19</v>
      </c>
      <c r="J451" s="3" t="s">
        <v>24</v>
      </c>
      <c r="L451" s="2">
        <v>2030101000000</v>
      </c>
      <c r="M451" s="4" t="s">
        <v>21</v>
      </c>
      <c r="N451" s="5">
        <v>1594250.83</v>
      </c>
      <c r="O451" s="2" t="s">
        <v>22</v>
      </c>
      <c r="P451" s="5">
        <v>0</v>
      </c>
      <c r="Q451" s="5">
        <v>30301.48</v>
      </c>
      <c r="R451" s="5">
        <v>1624552.31</v>
      </c>
      <c r="S451" s="2" t="s">
        <v>22</v>
      </c>
    </row>
    <row r="452" spans="2:19">
      <c r="B452" s="86" t="s">
        <v>16</v>
      </c>
      <c r="C452" s="87"/>
      <c r="D452" s="88" t="s">
        <v>142</v>
      </c>
      <c r="E452" s="89"/>
      <c r="F452" s="87"/>
      <c r="G452" s="2" t="s">
        <v>18</v>
      </c>
      <c r="H452" s="2">
        <v>1986000338</v>
      </c>
      <c r="I452" s="2" t="s">
        <v>27</v>
      </c>
      <c r="J452" s="3" t="s">
        <v>28</v>
      </c>
      <c r="L452" s="2">
        <v>2030101000000</v>
      </c>
      <c r="M452" s="4" t="s">
        <v>21</v>
      </c>
      <c r="N452" s="5">
        <v>-19058644.760000002</v>
      </c>
      <c r="O452" s="2" t="s">
        <v>143</v>
      </c>
      <c r="P452" s="5">
        <v>4544844</v>
      </c>
      <c r="Q452" s="5">
        <v>3008133.21</v>
      </c>
      <c r="R452" s="5">
        <v>-20595355.550000001</v>
      </c>
      <c r="S452" s="2" t="s">
        <v>143</v>
      </c>
    </row>
    <row r="453" spans="2:19">
      <c r="B453" s="86" t="s">
        <v>16</v>
      </c>
      <c r="C453" s="87"/>
      <c r="D453" s="88" t="s">
        <v>144</v>
      </c>
      <c r="E453" s="89"/>
      <c r="F453" s="87"/>
      <c r="G453" s="2" t="s">
        <v>26</v>
      </c>
      <c r="H453" s="2">
        <v>1982000783</v>
      </c>
      <c r="I453" s="2" t="s">
        <v>27</v>
      </c>
      <c r="J453" s="3" t="s">
        <v>28</v>
      </c>
      <c r="L453" s="2">
        <v>2030101000000</v>
      </c>
      <c r="M453" s="4" t="s">
        <v>21</v>
      </c>
      <c r="N453" s="5">
        <v>87028558.489999995</v>
      </c>
      <c r="O453" s="2" t="s">
        <v>22</v>
      </c>
      <c r="P453" s="5">
        <v>18669.04</v>
      </c>
      <c r="Q453" s="5">
        <v>25208.83</v>
      </c>
      <c r="R453" s="5">
        <v>87035098.280000001</v>
      </c>
      <c r="S453" s="2" t="s">
        <v>22</v>
      </c>
    </row>
    <row r="454" spans="2:19">
      <c r="B454" s="86" t="s">
        <v>16</v>
      </c>
      <c r="C454" s="87"/>
      <c r="D454" s="88" t="s">
        <v>144</v>
      </c>
      <c r="E454" s="89"/>
      <c r="F454" s="87"/>
      <c r="G454" s="2" t="s">
        <v>26</v>
      </c>
      <c r="H454" s="2">
        <v>1982001811</v>
      </c>
      <c r="I454" s="2" t="s">
        <v>27</v>
      </c>
      <c r="J454" s="3" t="s">
        <v>28</v>
      </c>
      <c r="L454" s="2">
        <v>2030101000000</v>
      </c>
      <c r="M454" s="4" t="s">
        <v>21</v>
      </c>
      <c r="N454" s="5">
        <v>11098243.85</v>
      </c>
      <c r="O454" s="2" t="s">
        <v>22</v>
      </c>
      <c r="P454" s="5">
        <v>35367.019999999997</v>
      </c>
      <c r="Q454" s="5">
        <v>7362.69</v>
      </c>
      <c r="R454" s="5">
        <v>11070239.52</v>
      </c>
      <c r="S454" s="2" t="s">
        <v>22</v>
      </c>
    </row>
    <row r="455" spans="2:19">
      <c r="B455" s="86" t="s">
        <v>16</v>
      </c>
      <c r="C455" s="87"/>
      <c r="D455" s="88" t="s">
        <v>144</v>
      </c>
      <c r="E455" s="89"/>
      <c r="F455" s="87"/>
      <c r="G455" s="2" t="s">
        <v>26</v>
      </c>
      <c r="H455" s="2">
        <v>2000008119</v>
      </c>
      <c r="I455" s="2" t="s">
        <v>23</v>
      </c>
      <c r="J455" s="3" t="s">
        <v>24</v>
      </c>
      <c r="L455" s="2">
        <v>2030101000000</v>
      </c>
      <c r="M455" s="4" t="s">
        <v>21</v>
      </c>
      <c r="N455" s="5">
        <v>3980117319.0900002</v>
      </c>
      <c r="O455" s="2" t="s">
        <v>22</v>
      </c>
      <c r="P455" s="5">
        <v>102626593.84999999</v>
      </c>
      <c r="Q455" s="5">
        <v>14195239.939999999</v>
      </c>
      <c r="R455" s="5">
        <v>3891685965.1799998</v>
      </c>
      <c r="S455" s="2" t="s">
        <v>22</v>
      </c>
    </row>
    <row r="456" spans="2:19">
      <c r="B456" s="86" t="s">
        <v>16</v>
      </c>
      <c r="C456" s="87"/>
      <c r="D456" s="88" t="s">
        <v>144</v>
      </c>
      <c r="E456" s="89"/>
      <c r="F456" s="87"/>
      <c r="G456" s="2" t="s">
        <v>26</v>
      </c>
      <c r="H456" s="2">
        <v>2012000819</v>
      </c>
      <c r="I456" s="2" t="s">
        <v>19</v>
      </c>
      <c r="J456" s="3" t="s">
        <v>24</v>
      </c>
      <c r="L456" s="2">
        <v>2030101000000</v>
      </c>
      <c r="M456" s="4" t="s">
        <v>21</v>
      </c>
      <c r="N456" s="5">
        <v>9543944.8900000006</v>
      </c>
      <c r="O456" s="2" t="s">
        <v>22</v>
      </c>
      <c r="P456" s="5">
        <v>0</v>
      </c>
      <c r="Q456" s="5">
        <v>863730.87</v>
      </c>
      <c r="R456" s="5">
        <v>10407675.76</v>
      </c>
      <c r="S456" s="2" t="s">
        <v>22</v>
      </c>
    </row>
    <row r="457" spans="2:19">
      <c r="B457" s="86" t="s">
        <v>16</v>
      </c>
      <c r="C457" s="87"/>
      <c r="D457" s="88" t="s">
        <v>145</v>
      </c>
      <c r="E457" s="89"/>
      <c r="F457" s="87"/>
      <c r="G457" s="2" t="s">
        <v>18</v>
      </c>
      <c r="H457" s="2">
        <v>1993000811</v>
      </c>
      <c r="I457" s="2" t="s">
        <v>23</v>
      </c>
      <c r="J457" s="3" t="s">
        <v>24</v>
      </c>
      <c r="L457" s="2">
        <v>2030101000000</v>
      </c>
      <c r="M457" s="4" t="s">
        <v>21</v>
      </c>
      <c r="N457" s="5">
        <v>1083104972.4200001</v>
      </c>
      <c r="O457" s="2" t="s">
        <v>22</v>
      </c>
      <c r="P457" s="5">
        <v>7064494.1900000004</v>
      </c>
      <c r="Q457" s="5">
        <v>6039678.4800000004</v>
      </c>
      <c r="R457" s="5">
        <v>1082080156.71</v>
      </c>
      <c r="S457" s="2" t="s">
        <v>22</v>
      </c>
    </row>
    <row r="458" spans="2:19">
      <c r="B458" s="86" t="s">
        <v>16</v>
      </c>
      <c r="C458" s="87"/>
      <c r="D458" s="88" t="s">
        <v>145</v>
      </c>
      <c r="E458" s="89"/>
      <c r="F458" s="87"/>
      <c r="G458" s="2" t="s">
        <v>18</v>
      </c>
      <c r="H458" s="2">
        <v>2021001938</v>
      </c>
      <c r="I458" s="2" t="s">
        <v>19</v>
      </c>
      <c r="J458" s="3" t="s">
        <v>24</v>
      </c>
      <c r="L458" s="2">
        <v>2030101000000</v>
      </c>
      <c r="M458" s="4" t="s">
        <v>21</v>
      </c>
      <c r="N458" s="5">
        <v>5458551.6399999997</v>
      </c>
      <c r="O458" s="2" t="s">
        <v>22</v>
      </c>
      <c r="P458" s="5">
        <v>0</v>
      </c>
      <c r="Q458" s="5">
        <v>231479.25</v>
      </c>
      <c r="R458" s="5">
        <v>5690030.8899999997</v>
      </c>
      <c r="S458" s="2" t="s">
        <v>22</v>
      </c>
    </row>
    <row r="459" spans="2:19">
      <c r="B459" s="86" t="s">
        <v>16</v>
      </c>
      <c r="C459" s="87"/>
      <c r="D459" s="88" t="s">
        <v>146</v>
      </c>
      <c r="E459" s="89"/>
      <c r="F459" s="87"/>
      <c r="G459" s="2" t="s">
        <v>18</v>
      </c>
      <c r="H459" s="2">
        <v>1980000956</v>
      </c>
      <c r="I459" s="2" t="s">
        <v>27</v>
      </c>
      <c r="J459" s="3" t="s">
        <v>28</v>
      </c>
      <c r="L459" s="2">
        <v>2030101000000</v>
      </c>
      <c r="M459" s="4" t="s">
        <v>21</v>
      </c>
      <c r="N459" s="5">
        <v>1082414628.8199999</v>
      </c>
      <c r="O459" s="2" t="s">
        <v>22</v>
      </c>
      <c r="P459" s="5">
        <v>14802622.48</v>
      </c>
      <c r="Q459" s="5">
        <v>80407275.659999996</v>
      </c>
      <c r="R459" s="5">
        <v>1148019282</v>
      </c>
      <c r="S459" s="2" t="s">
        <v>22</v>
      </c>
    </row>
    <row r="460" spans="2:19">
      <c r="B460" s="86" t="s">
        <v>16</v>
      </c>
      <c r="C460" s="87"/>
      <c r="D460" s="88" t="s">
        <v>146</v>
      </c>
      <c r="E460" s="89"/>
      <c r="F460" s="87"/>
      <c r="G460" s="2" t="s">
        <v>18</v>
      </c>
      <c r="H460" s="2">
        <v>1996004174</v>
      </c>
      <c r="I460" s="2" t="s">
        <v>19</v>
      </c>
      <c r="J460" s="3" t="s">
        <v>24</v>
      </c>
      <c r="L460" s="2">
        <v>2030101000000</v>
      </c>
      <c r="M460" s="4" t="s">
        <v>21</v>
      </c>
      <c r="N460" s="5">
        <v>1068418539.65</v>
      </c>
      <c r="O460" s="2" t="s">
        <v>22</v>
      </c>
      <c r="P460" s="5">
        <v>20408877.98</v>
      </c>
      <c r="Q460" s="5">
        <v>19753898.73</v>
      </c>
      <c r="R460" s="5">
        <v>1067763560.4</v>
      </c>
      <c r="S460" s="2" t="s">
        <v>22</v>
      </c>
    </row>
    <row r="461" spans="2:19">
      <c r="B461" s="86" t="s">
        <v>16</v>
      </c>
      <c r="C461" s="87"/>
      <c r="D461" s="88" t="s">
        <v>147</v>
      </c>
      <c r="E461" s="89"/>
      <c r="F461" s="87"/>
      <c r="G461" s="2" t="s">
        <v>26</v>
      </c>
      <c r="H461" s="2">
        <v>1979001219</v>
      </c>
      <c r="I461" s="2" t="s">
        <v>27</v>
      </c>
      <c r="J461" s="3" t="s">
        <v>28</v>
      </c>
      <c r="L461" s="2">
        <v>2030101000000</v>
      </c>
      <c r="M461" s="4" t="s">
        <v>21</v>
      </c>
      <c r="N461" s="5">
        <v>952367801.04999995</v>
      </c>
      <c r="O461" s="2" t="s">
        <v>22</v>
      </c>
      <c r="P461" s="5">
        <v>900455.92</v>
      </c>
      <c r="Q461" s="5">
        <v>2772400.01</v>
      </c>
      <c r="R461" s="5">
        <v>954239745.13999999</v>
      </c>
      <c r="S461" s="2" t="s">
        <v>22</v>
      </c>
    </row>
    <row r="462" spans="2:19">
      <c r="B462" s="86" t="s">
        <v>16</v>
      </c>
      <c r="C462" s="87"/>
      <c r="D462" s="88" t="s">
        <v>147</v>
      </c>
      <c r="E462" s="89"/>
      <c r="F462" s="87"/>
      <c r="G462" s="2" t="s">
        <v>26</v>
      </c>
      <c r="H462" s="2">
        <v>2001002483</v>
      </c>
      <c r="I462" s="2" t="s">
        <v>23</v>
      </c>
      <c r="J462" s="3" t="s">
        <v>24</v>
      </c>
      <c r="L462" s="2">
        <v>2030101000000</v>
      </c>
      <c r="M462" s="4" t="s">
        <v>21</v>
      </c>
      <c r="N462" s="5">
        <v>188742282.90000001</v>
      </c>
      <c r="O462" s="2" t="s">
        <v>22</v>
      </c>
      <c r="P462" s="5">
        <v>1858.09</v>
      </c>
      <c r="Q462" s="5">
        <v>1973216.3</v>
      </c>
      <c r="R462" s="5">
        <v>190713641.11000001</v>
      </c>
      <c r="S462" s="2" t="s">
        <v>22</v>
      </c>
    </row>
    <row r="463" spans="2:19">
      <c r="B463" s="86" t="s">
        <v>16</v>
      </c>
      <c r="C463" s="87"/>
      <c r="D463" s="88" t="s">
        <v>148</v>
      </c>
      <c r="E463" s="89"/>
      <c r="F463" s="87"/>
      <c r="G463" s="2" t="s">
        <v>18</v>
      </c>
      <c r="H463" s="2">
        <v>1979000956</v>
      </c>
      <c r="I463" s="2" t="s">
        <v>27</v>
      </c>
      <c r="J463" s="3" t="s">
        <v>28</v>
      </c>
      <c r="L463" s="2">
        <v>2030101000000</v>
      </c>
      <c r="M463" s="4" t="s">
        <v>21</v>
      </c>
      <c r="N463" s="5">
        <v>3070473927.96</v>
      </c>
      <c r="O463" s="2" t="s">
        <v>22</v>
      </c>
      <c r="P463" s="5">
        <v>211969884.90000001</v>
      </c>
      <c r="Q463" s="5">
        <v>58844139.939999998</v>
      </c>
      <c r="R463" s="5">
        <v>2917348183</v>
      </c>
      <c r="S463" s="2" t="s">
        <v>22</v>
      </c>
    </row>
    <row r="464" spans="2:19">
      <c r="B464" s="86" t="s">
        <v>16</v>
      </c>
      <c r="C464" s="87"/>
      <c r="D464" s="88" t="s">
        <v>148</v>
      </c>
      <c r="E464" s="89"/>
      <c r="F464" s="87"/>
      <c r="G464" s="2" t="s">
        <v>18</v>
      </c>
      <c r="H464" s="2">
        <v>1979004056</v>
      </c>
      <c r="I464" s="2" t="s">
        <v>27</v>
      </c>
      <c r="J464" s="3" t="s">
        <v>28</v>
      </c>
      <c r="L464" s="2">
        <v>2030101000000</v>
      </c>
      <c r="M464" s="4" t="s">
        <v>21</v>
      </c>
      <c r="N464" s="5">
        <v>7845169885.29</v>
      </c>
      <c r="O464" s="2" t="s">
        <v>22</v>
      </c>
      <c r="P464" s="5">
        <v>523102170.73000002</v>
      </c>
      <c r="Q464" s="5">
        <v>389495867.73000002</v>
      </c>
      <c r="R464" s="5">
        <v>7711563582.29</v>
      </c>
      <c r="S464" s="2" t="s">
        <v>22</v>
      </c>
    </row>
    <row r="465" spans="2:19">
      <c r="B465" s="86" t="s">
        <v>16</v>
      </c>
      <c r="C465" s="87"/>
      <c r="D465" s="88" t="s">
        <v>148</v>
      </c>
      <c r="E465" s="89"/>
      <c r="F465" s="87"/>
      <c r="G465" s="2" t="s">
        <v>18</v>
      </c>
      <c r="H465" s="2">
        <v>1980001529</v>
      </c>
      <c r="I465" s="2" t="s">
        <v>27</v>
      </c>
      <c r="J465" s="3" t="s">
        <v>28</v>
      </c>
      <c r="L465" s="2">
        <v>2030101000000</v>
      </c>
      <c r="M465" s="4" t="s">
        <v>21</v>
      </c>
      <c r="N465" s="5">
        <v>58388563.280000001</v>
      </c>
      <c r="O465" s="2" t="s">
        <v>22</v>
      </c>
      <c r="P465" s="5">
        <v>6015855.29</v>
      </c>
      <c r="Q465" s="5">
        <v>1099037.01</v>
      </c>
      <c r="R465" s="5">
        <v>53471745</v>
      </c>
      <c r="S465" s="2" t="s">
        <v>22</v>
      </c>
    </row>
    <row r="466" spans="2:19">
      <c r="B466" s="86" t="s">
        <v>16</v>
      </c>
      <c r="C466" s="87"/>
      <c r="D466" s="88" t="s">
        <v>148</v>
      </c>
      <c r="E466" s="89"/>
      <c r="F466" s="87"/>
      <c r="G466" s="2" t="s">
        <v>18</v>
      </c>
      <c r="H466" s="2">
        <v>1983000418</v>
      </c>
      <c r="I466" s="2" t="s">
        <v>27</v>
      </c>
      <c r="J466" s="3" t="s">
        <v>28</v>
      </c>
      <c r="L466" s="2">
        <v>2030101000000</v>
      </c>
      <c r="M466" s="4" t="s">
        <v>21</v>
      </c>
      <c r="N466" s="5">
        <v>364470999.75999999</v>
      </c>
      <c r="O466" s="2" t="s">
        <v>22</v>
      </c>
      <c r="P466" s="5">
        <v>26559782.829999998</v>
      </c>
      <c r="Q466" s="5">
        <v>7689574.5899999999</v>
      </c>
      <c r="R466" s="5">
        <v>345600791.51999998</v>
      </c>
      <c r="S466" s="2" t="s">
        <v>22</v>
      </c>
    </row>
    <row r="467" spans="2:19">
      <c r="B467" s="86" t="s">
        <v>16</v>
      </c>
      <c r="C467" s="87"/>
      <c r="D467" s="88" t="s">
        <v>148</v>
      </c>
      <c r="E467" s="89"/>
      <c r="F467" s="87"/>
      <c r="G467" s="2" t="s">
        <v>18</v>
      </c>
      <c r="H467" s="2">
        <v>1984001019</v>
      </c>
      <c r="I467" s="2" t="s">
        <v>27</v>
      </c>
      <c r="J467" s="3" t="s">
        <v>28</v>
      </c>
      <c r="L467" s="2">
        <v>2030101000000</v>
      </c>
      <c r="M467" s="4" t="s">
        <v>21</v>
      </c>
      <c r="N467" s="5">
        <v>1775730408.26</v>
      </c>
      <c r="O467" s="2" t="s">
        <v>22</v>
      </c>
      <c r="P467" s="5">
        <v>60920722.299999997</v>
      </c>
      <c r="Q467" s="5">
        <v>68259807.030000001</v>
      </c>
      <c r="R467" s="5">
        <v>1783069492.99</v>
      </c>
      <c r="S467" s="2" t="s">
        <v>22</v>
      </c>
    </row>
    <row r="468" spans="2:19">
      <c r="B468" s="86" t="s">
        <v>16</v>
      </c>
      <c r="C468" s="87"/>
      <c r="D468" s="88" t="s">
        <v>148</v>
      </c>
      <c r="E468" s="89"/>
      <c r="F468" s="87"/>
      <c r="G468" s="2" t="s">
        <v>18</v>
      </c>
      <c r="H468" s="2">
        <v>1990000347</v>
      </c>
      <c r="I468" s="2" t="s">
        <v>27</v>
      </c>
      <c r="J468" s="3" t="s">
        <v>28</v>
      </c>
      <c r="L468" s="2">
        <v>2030101000000</v>
      </c>
      <c r="M468" s="4" t="s">
        <v>21</v>
      </c>
      <c r="N468" s="5">
        <v>30543556.739999998</v>
      </c>
      <c r="O468" s="2" t="s">
        <v>22</v>
      </c>
      <c r="P468" s="5">
        <v>338474.82</v>
      </c>
      <c r="Q468" s="5">
        <v>1391632.08</v>
      </c>
      <c r="R468" s="5">
        <v>31596714</v>
      </c>
      <c r="S468" s="2" t="s">
        <v>22</v>
      </c>
    </row>
    <row r="469" spans="2:19">
      <c r="B469" s="86" t="s">
        <v>16</v>
      </c>
      <c r="C469" s="87"/>
      <c r="D469" s="88" t="s">
        <v>148</v>
      </c>
      <c r="E469" s="89"/>
      <c r="F469" s="87"/>
      <c r="G469" s="2" t="s">
        <v>18</v>
      </c>
      <c r="H469" s="2">
        <v>1990000592</v>
      </c>
      <c r="I469" s="2" t="s">
        <v>23</v>
      </c>
      <c r="J469" s="3" t="s">
        <v>28</v>
      </c>
      <c r="L469" s="2">
        <v>2030101000000</v>
      </c>
      <c r="M469" s="4" t="s">
        <v>21</v>
      </c>
      <c r="N469" s="5">
        <v>22670677.84</v>
      </c>
      <c r="O469" s="2" t="s">
        <v>22</v>
      </c>
      <c r="P469" s="5">
        <v>130332.94</v>
      </c>
      <c r="Q469" s="5">
        <v>195265.77</v>
      </c>
      <c r="R469" s="5">
        <v>22735610.670000002</v>
      </c>
      <c r="S469" s="2" t="s">
        <v>22</v>
      </c>
    </row>
    <row r="470" spans="2:19">
      <c r="B470" s="86" t="s">
        <v>16</v>
      </c>
      <c r="C470" s="87"/>
      <c r="D470" s="88" t="s">
        <v>148</v>
      </c>
      <c r="E470" s="89"/>
      <c r="F470" s="87"/>
      <c r="G470" s="2" t="s">
        <v>18</v>
      </c>
      <c r="H470" s="2">
        <v>1997004038</v>
      </c>
      <c r="I470" s="2" t="s">
        <v>23</v>
      </c>
      <c r="J470" s="3" t="s">
        <v>28</v>
      </c>
      <c r="L470" s="2">
        <v>2030101000000</v>
      </c>
      <c r="M470" s="4" t="s">
        <v>21</v>
      </c>
      <c r="N470" s="5">
        <v>2315211945.6300001</v>
      </c>
      <c r="O470" s="2" t="s">
        <v>22</v>
      </c>
      <c r="P470" s="5">
        <v>16590748.359999999</v>
      </c>
      <c r="Q470" s="5">
        <v>29332286.870000001</v>
      </c>
      <c r="R470" s="5">
        <v>2327953484.1399999</v>
      </c>
      <c r="S470" s="2" t="s">
        <v>22</v>
      </c>
    </row>
    <row r="471" spans="2:19">
      <c r="B471" s="86" t="s">
        <v>16</v>
      </c>
      <c r="C471" s="87"/>
      <c r="D471" s="88" t="s">
        <v>148</v>
      </c>
      <c r="E471" s="89"/>
      <c r="F471" s="87"/>
      <c r="G471" s="2" t="s">
        <v>18</v>
      </c>
      <c r="H471" s="2">
        <v>1997004674</v>
      </c>
      <c r="I471" s="2" t="s">
        <v>19</v>
      </c>
      <c r="J471" s="3" t="s">
        <v>28</v>
      </c>
      <c r="L471" s="2">
        <v>2030101000000</v>
      </c>
      <c r="M471" s="4" t="s">
        <v>21</v>
      </c>
      <c r="N471" s="5">
        <v>817948433.92999995</v>
      </c>
      <c r="O471" s="2" t="s">
        <v>22</v>
      </c>
      <c r="P471" s="5">
        <v>8722922.3100000005</v>
      </c>
      <c r="Q471" s="5">
        <v>9669428.2899999991</v>
      </c>
      <c r="R471" s="5">
        <v>818894939.90999997</v>
      </c>
      <c r="S471" s="2" t="s">
        <v>22</v>
      </c>
    </row>
    <row r="472" spans="2:19">
      <c r="B472" s="86" t="s">
        <v>16</v>
      </c>
      <c r="C472" s="87"/>
      <c r="D472" s="88" t="s">
        <v>148</v>
      </c>
      <c r="E472" s="89"/>
      <c r="F472" s="87"/>
      <c r="G472" s="2" t="s">
        <v>18</v>
      </c>
      <c r="H472" s="2">
        <v>1998003183</v>
      </c>
      <c r="I472" s="2" t="s">
        <v>27</v>
      </c>
      <c r="J472" s="3" t="s">
        <v>28</v>
      </c>
      <c r="L472" s="2">
        <v>2030101000000</v>
      </c>
      <c r="M472" s="4" t="s">
        <v>21</v>
      </c>
      <c r="N472" s="5">
        <v>252494078.86000001</v>
      </c>
      <c r="O472" s="2" t="s">
        <v>22</v>
      </c>
      <c r="P472" s="5">
        <v>17549754.77</v>
      </c>
      <c r="Q472" s="5">
        <v>6181217.9100000001</v>
      </c>
      <c r="R472" s="5">
        <v>241125542</v>
      </c>
      <c r="S472" s="2" t="s">
        <v>22</v>
      </c>
    </row>
    <row r="473" spans="2:19">
      <c r="B473" s="86" t="s">
        <v>16</v>
      </c>
      <c r="C473" s="87"/>
      <c r="D473" s="88" t="s">
        <v>148</v>
      </c>
      <c r="E473" s="89"/>
      <c r="F473" s="87"/>
      <c r="G473" s="2" t="s">
        <v>18</v>
      </c>
      <c r="H473" s="2">
        <v>2006005383</v>
      </c>
      <c r="I473" s="2" t="s">
        <v>27</v>
      </c>
      <c r="J473" s="3" t="s">
        <v>28</v>
      </c>
      <c r="L473" s="2">
        <v>2030101000000</v>
      </c>
      <c r="M473" s="4" t="s">
        <v>21</v>
      </c>
      <c r="N473" s="5">
        <v>212889591.69</v>
      </c>
      <c r="O473" s="2" t="s">
        <v>22</v>
      </c>
      <c r="P473" s="5">
        <v>15218491.029999999</v>
      </c>
      <c r="Q473" s="5">
        <v>9121551.3399999999</v>
      </c>
      <c r="R473" s="5">
        <v>206792652</v>
      </c>
      <c r="S473" s="2" t="s">
        <v>22</v>
      </c>
    </row>
    <row r="474" spans="2:19">
      <c r="B474" s="86" t="s">
        <v>16</v>
      </c>
      <c r="C474" s="87"/>
      <c r="D474" s="88" t="s">
        <v>148</v>
      </c>
      <c r="E474" s="89"/>
      <c r="F474" s="87"/>
      <c r="G474" s="2" t="s">
        <v>18</v>
      </c>
      <c r="H474" s="2">
        <v>2009002547</v>
      </c>
      <c r="I474" s="2" t="s">
        <v>27</v>
      </c>
      <c r="J474" s="3" t="s">
        <v>28</v>
      </c>
      <c r="L474" s="2">
        <v>2030101000000</v>
      </c>
      <c r="M474" s="4" t="s">
        <v>21</v>
      </c>
      <c r="N474" s="5">
        <v>742709130.72000003</v>
      </c>
      <c r="O474" s="2" t="s">
        <v>22</v>
      </c>
      <c r="P474" s="5">
        <v>98543467.810000002</v>
      </c>
      <c r="Q474" s="5">
        <v>21108814.559999999</v>
      </c>
      <c r="R474" s="5">
        <v>665274477.47000003</v>
      </c>
      <c r="S474" s="2" t="s">
        <v>22</v>
      </c>
    </row>
    <row r="475" spans="2:19">
      <c r="B475" s="86" t="s">
        <v>16</v>
      </c>
      <c r="C475" s="87"/>
      <c r="D475" s="88" t="s">
        <v>148</v>
      </c>
      <c r="E475" s="89"/>
      <c r="F475" s="87"/>
      <c r="G475" s="2" t="s">
        <v>18</v>
      </c>
      <c r="H475" s="2">
        <v>2009002611</v>
      </c>
      <c r="I475" s="2" t="s">
        <v>23</v>
      </c>
      <c r="J475" s="3" t="s">
        <v>28</v>
      </c>
      <c r="L475" s="2">
        <v>2030101000000</v>
      </c>
      <c r="M475" s="4" t="s">
        <v>21</v>
      </c>
      <c r="N475" s="5">
        <v>397673915.70999998</v>
      </c>
      <c r="O475" s="2" t="s">
        <v>22</v>
      </c>
      <c r="P475" s="5">
        <v>14221518.16</v>
      </c>
      <c r="Q475" s="5">
        <v>4756533.7699999996</v>
      </c>
      <c r="R475" s="5">
        <v>388208931.31999999</v>
      </c>
      <c r="S475" s="2" t="s">
        <v>22</v>
      </c>
    </row>
    <row r="476" spans="2:19">
      <c r="B476" s="86" t="s">
        <v>16</v>
      </c>
      <c r="C476" s="87"/>
      <c r="D476" s="88" t="s">
        <v>148</v>
      </c>
      <c r="E476" s="89"/>
      <c r="F476" s="87"/>
      <c r="G476" s="2" t="s">
        <v>18</v>
      </c>
      <c r="H476" s="2">
        <v>2009002865</v>
      </c>
      <c r="I476" s="2" t="s">
        <v>19</v>
      </c>
      <c r="J476" s="3" t="s">
        <v>28</v>
      </c>
      <c r="L476" s="2">
        <v>2030101000000</v>
      </c>
      <c r="M476" s="4" t="s">
        <v>21</v>
      </c>
      <c r="N476" s="5">
        <v>9991674348.7700005</v>
      </c>
      <c r="O476" s="2" t="s">
        <v>22</v>
      </c>
      <c r="P476" s="5">
        <v>145467829.91999999</v>
      </c>
      <c r="Q476" s="5">
        <v>149731590.27000001</v>
      </c>
      <c r="R476" s="5">
        <v>9995938109.1200008</v>
      </c>
      <c r="S476" s="2" t="s">
        <v>22</v>
      </c>
    </row>
    <row r="477" spans="2:19">
      <c r="B477" s="86" t="s">
        <v>16</v>
      </c>
      <c r="C477" s="87"/>
      <c r="D477" s="88" t="s">
        <v>148</v>
      </c>
      <c r="E477" s="89"/>
      <c r="F477" s="87"/>
      <c r="G477" s="2" t="s">
        <v>18</v>
      </c>
      <c r="H477" s="2">
        <v>2010004418</v>
      </c>
      <c r="I477" s="2" t="s">
        <v>19</v>
      </c>
      <c r="J477" s="3" t="s">
        <v>28</v>
      </c>
      <c r="L477" s="2">
        <v>2030101000000</v>
      </c>
      <c r="M477" s="4" t="s">
        <v>21</v>
      </c>
      <c r="N477" s="5">
        <v>202690067.31</v>
      </c>
      <c r="O477" s="2" t="s">
        <v>22</v>
      </c>
      <c r="P477" s="5">
        <v>3049319.52</v>
      </c>
      <c r="Q477" s="5">
        <v>3196032.37</v>
      </c>
      <c r="R477" s="5">
        <v>202836780.16</v>
      </c>
      <c r="S477" s="2" t="s">
        <v>22</v>
      </c>
    </row>
    <row r="478" spans="2:19" ht="20">
      <c r="B478" s="86" t="s">
        <v>16</v>
      </c>
      <c r="C478" s="87"/>
      <c r="D478" s="88" t="s">
        <v>148</v>
      </c>
      <c r="E478" s="89"/>
      <c r="F478" s="87"/>
      <c r="G478" s="2" t="s">
        <v>18</v>
      </c>
      <c r="H478" s="2">
        <v>2019002019</v>
      </c>
      <c r="I478" s="2" t="s">
        <v>27</v>
      </c>
      <c r="J478" s="3" t="s">
        <v>149</v>
      </c>
      <c r="L478" s="2">
        <v>2030101000000</v>
      </c>
      <c r="M478" s="4" t="s">
        <v>21</v>
      </c>
      <c r="N478" s="5">
        <v>173174171.91999999</v>
      </c>
      <c r="O478" s="2" t="s">
        <v>22</v>
      </c>
      <c r="P478" s="5">
        <v>57828396.670000002</v>
      </c>
      <c r="Q478" s="5">
        <v>61989481.299999997</v>
      </c>
      <c r="R478" s="5">
        <v>177335256.55000001</v>
      </c>
      <c r="S478" s="2" t="s">
        <v>22</v>
      </c>
    </row>
    <row r="479" spans="2:19" ht="20">
      <c r="B479" s="86" t="s">
        <v>16</v>
      </c>
      <c r="C479" s="87"/>
      <c r="D479" s="88" t="s">
        <v>148</v>
      </c>
      <c r="E479" s="89"/>
      <c r="F479" s="87"/>
      <c r="G479" s="2" t="s">
        <v>18</v>
      </c>
      <c r="H479" s="2">
        <v>2019002183</v>
      </c>
      <c r="I479" s="2" t="s">
        <v>23</v>
      </c>
      <c r="J479" s="3" t="s">
        <v>149</v>
      </c>
      <c r="L479" s="2">
        <v>2030101000000</v>
      </c>
      <c r="M479" s="4" t="s">
        <v>21</v>
      </c>
      <c r="N479" s="5">
        <v>208639038.53999999</v>
      </c>
      <c r="O479" s="2" t="s">
        <v>22</v>
      </c>
      <c r="P479" s="5">
        <v>4040327.9</v>
      </c>
      <c r="Q479" s="5">
        <v>2989541.57</v>
      </c>
      <c r="R479" s="5">
        <v>207588252.21000001</v>
      </c>
      <c r="S479" s="2" t="s">
        <v>22</v>
      </c>
    </row>
    <row r="480" spans="2:19">
      <c r="B480" s="86" t="s">
        <v>16</v>
      </c>
      <c r="C480" s="87"/>
      <c r="D480" s="88" t="s">
        <v>150</v>
      </c>
      <c r="E480" s="89"/>
      <c r="F480" s="87"/>
      <c r="G480" s="2" t="s">
        <v>18</v>
      </c>
      <c r="H480" s="2">
        <v>1979003718</v>
      </c>
      <c r="I480" s="2" t="s">
        <v>27</v>
      </c>
      <c r="J480" s="3" t="s">
        <v>28</v>
      </c>
      <c r="L480" s="2">
        <v>2030101000000</v>
      </c>
      <c r="M480" s="4" t="s">
        <v>21</v>
      </c>
      <c r="N480" s="5">
        <v>165440740.88</v>
      </c>
      <c r="O480" s="2" t="s">
        <v>22</v>
      </c>
      <c r="P480" s="5">
        <v>4761594.22</v>
      </c>
      <c r="Q480" s="5">
        <v>17124886.75</v>
      </c>
      <c r="R480" s="5">
        <v>177804033.41</v>
      </c>
      <c r="S480" s="2" t="s">
        <v>22</v>
      </c>
    </row>
    <row r="481" spans="2:19">
      <c r="B481" s="86" t="s">
        <v>16</v>
      </c>
      <c r="C481" s="87"/>
      <c r="D481" s="88" t="s">
        <v>150</v>
      </c>
      <c r="E481" s="89"/>
      <c r="F481" s="87"/>
      <c r="G481" s="2" t="s">
        <v>18</v>
      </c>
      <c r="H481" s="2">
        <v>2001001738</v>
      </c>
      <c r="I481" s="2" t="s">
        <v>19</v>
      </c>
      <c r="J481" s="3" t="s">
        <v>24</v>
      </c>
      <c r="L481" s="2">
        <v>2030101000000</v>
      </c>
      <c r="M481" s="4" t="s">
        <v>21</v>
      </c>
      <c r="N481" s="5">
        <v>1885633668.21</v>
      </c>
      <c r="O481" s="2" t="s">
        <v>22</v>
      </c>
      <c r="P481" s="5">
        <v>49858066.490000002</v>
      </c>
      <c r="Q481" s="5">
        <v>52396802.18</v>
      </c>
      <c r="R481" s="5">
        <v>1888172403.9000001</v>
      </c>
      <c r="S481" s="2" t="s">
        <v>22</v>
      </c>
    </row>
    <row r="482" spans="2:19">
      <c r="B482" s="86" t="s">
        <v>16</v>
      </c>
      <c r="C482" s="87"/>
      <c r="D482" s="88" t="s">
        <v>151</v>
      </c>
      <c r="E482" s="89"/>
      <c r="F482" s="87"/>
      <c r="G482" s="2" t="s">
        <v>18</v>
      </c>
      <c r="H482" s="2">
        <v>1984000683</v>
      </c>
      <c r="I482" s="2" t="s">
        <v>27</v>
      </c>
      <c r="J482" s="3" t="s">
        <v>24</v>
      </c>
      <c r="L482" s="2">
        <v>2030101000000</v>
      </c>
      <c r="M482" s="4" t="s">
        <v>21</v>
      </c>
      <c r="N482" s="5">
        <v>2248981043.8200002</v>
      </c>
      <c r="O482" s="2" t="s">
        <v>22</v>
      </c>
      <c r="P482" s="5">
        <v>87211761.019999996</v>
      </c>
      <c r="Q482" s="5">
        <v>4591056.68</v>
      </c>
      <c r="R482" s="5">
        <v>2166360339.48</v>
      </c>
      <c r="S482" s="2" t="s">
        <v>22</v>
      </c>
    </row>
    <row r="483" spans="2:19">
      <c r="B483" s="86" t="s">
        <v>16</v>
      </c>
      <c r="C483" s="87"/>
      <c r="D483" s="88" t="s">
        <v>152</v>
      </c>
      <c r="E483" s="89"/>
      <c r="F483" s="87"/>
      <c r="G483" s="2" t="s">
        <v>18</v>
      </c>
      <c r="H483" s="2">
        <v>2007003538</v>
      </c>
      <c r="I483" s="2" t="s">
        <v>19</v>
      </c>
      <c r="J483" s="3" t="s">
        <v>24</v>
      </c>
      <c r="L483" s="2">
        <v>2030101000000</v>
      </c>
      <c r="M483" s="4" t="s">
        <v>21</v>
      </c>
      <c r="N483" s="5">
        <v>440403132.36000001</v>
      </c>
      <c r="O483" s="2" t="s">
        <v>22</v>
      </c>
      <c r="P483" s="5">
        <v>95975.41</v>
      </c>
      <c r="Q483" s="5">
        <v>12074404.73</v>
      </c>
      <c r="R483" s="5">
        <v>452381561.68000001</v>
      </c>
      <c r="S483" s="2" t="s">
        <v>22</v>
      </c>
    </row>
    <row r="484" spans="2:19">
      <c r="B484" s="86" t="s">
        <v>16</v>
      </c>
      <c r="C484" s="87"/>
      <c r="D484" s="88" t="s">
        <v>153</v>
      </c>
      <c r="E484" s="89"/>
      <c r="F484" s="87"/>
      <c r="G484" s="2" t="s">
        <v>18</v>
      </c>
      <c r="H484" s="2">
        <v>2000004229</v>
      </c>
      <c r="I484" s="2" t="s">
        <v>23</v>
      </c>
      <c r="J484" s="3" t="s">
        <v>24</v>
      </c>
      <c r="L484" s="2">
        <v>2030101000000</v>
      </c>
      <c r="M484" s="4" t="s">
        <v>21</v>
      </c>
      <c r="N484" s="5">
        <v>633134201.33000004</v>
      </c>
      <c r="O484" s="2" t="s">
        <v>22</v>
      </c>
      <c r="P484" s="5">
        <v>20190228.18</v>
      </c>
      <c r="Q484" s="5">
        <v>4515245.38</v>
      </c>
      <c r="R484" s="5">
        <v>617459218.52999997</v>
      </c>
      <c r="S484" s="2" t="s">
        <v>22</v>
      </c>
    </row>
    <row r="485" spans="2:19">
      <c r="B485" s="86" t="s">
        <v>16</v>
      </c>
      <c r="C485" s="87"/>
      <c r="D485" s="88" t="s">
        <v>154</v>
      </c>
      <c r="E485" s="89"/>
      <c r="F485" s="87"/>
      <c r="G485" s="2" t="s">
        <v>18</v>
      </c>
      <c r="H485" s="2">
        <v>1994001119</v>
      </c>
      <c r="I485" s="2" t="s">
        <v>23</v>
      </c>
      <c r="J485" s="3" t="s">
        <v>24</v>
      </c>
      <c r="L485" s="2">
        <v>2030101000000</v>
      </c>
      <c r="M485" s="4" t="s">
        <v>21</v>
      </c>
      <c r="N485" s="5">
        <v>359637019.89999998</v>
      </c>
      <c r="O485" s="2" t="s">
        <v>22</v>
      </c>
      <c r="P485" s="5">
        <v>3735568.55</v>
      </c>
      <c r="Q485" s="5">
        <v>4198231.4000000004</v>
      </c>
      <c r="R485" s="5">
        <v>360099682.75</v>
      </c>
      <c r="S485" s="2" t="s">
        <v>22</v>
      </c>
    </row>
    <row r="486" spans="2:19">
      <c r="B486" s="86" t="s">
        <v>16</v>
      </c>
      <c r="C486" s="87"/>
      <c r="D486" s="88" t="s">
        <v>155</v>
      </c>
      <c r="E486" s="89"/>
      <c r="F486" s="87"/>
      <c r="G486" s="2" t="s">
        <v>18</v>
      </c>
      <c r="H486" s="2">
        <v>2005000892</v>
      </c>
      <c r="I486" s="2" t="s">
        <v>19</v>
      </c>
      <c r="J486" s="3" t="s">
        <v>24</v>
      </c>
      <c r="L486" s="2">
        <v>2030101000000</v>
      </c>
      <c r="M486" s="4" t="s">
        <v>21</v>
      </c>
      <c r="N486" s="5">
        <v>43556855.560000002</v>
      </c>
      <c r="O486" s="2" t="s">
        <v>22</v>
      </c>
      <c r="P486" s="5">
        <v>97886.38</v>
      </c>
      <c r="Q486" s="5">
        <v>573529.96</v>
      </c>
      <c r="R486" s="5">
        <v>44032499.140000001</v>
      </c>
      <c r="S486" s="2" t="s">
        <v>22</v>
      </c>
    </row>
    <row r="487" spans="2:19">
      <c r="B487" s="86" t="s">
        <v>16</v>
      </c>
      <c r="C487" s="87"/>
      <c r="D487" s="88" t="s">
        <v>155</v>
      </c>
      <c r="E487" s="89"/>
      <c r="F487" s="87"/>
      <c r="G487" s="2" t="s">
        <v>18</v>
      </c>
      <c r="H487" s="2">
        <v>2006004247</v>
      </c>
      <c r="I487" s="2" t="s">
        <v>19</v>
      </c>
      <c r="J487" s="3" t="s">
        <v>24</v>
      </c>
      <c r="L487" s="2">
        <v>2030101000000</v>
      </c>
      <c r="M487" s="4" t="s">
        <v>21</v>
      </c>
      <c r="N487" s="5">
        <v>39049244.649999999</v>
      </c>
      <c r="O487" s="2" t="s">
        <v>22</v>
      </c>
      <c r="P487" s="5">
        <v>74732.63</v>
      </c>
      <c r="Q487" s="5">
        <v>396003.92</v>
      </c>
      <c r="R487" s="5">
        <v>39370515.939999998</v>
      </c>
      <c r="S487" s="2" t="s">
        <v>22</v>
      </c>
    </row>
    <row r="488" spans="2:19">
      <c r="B488" s="86" t="s">
        <v>16</v>
      </c>
      <c r="C488" s="87"/>
      <c r="D488" s="88" t="s">
        <v>155</v>
      </c>
      <c r="E488" s="89"/>
      <c r="F488" s="87"/>
      <c r="G488" s="2" t="s">
        <v>18</v>
      </c>
      <c r="H488" s="2">
        <v>2012001629</v>
      </c>
      <c r="I488" s="2" t="s">
        <v>19</v>
      </c>
      <c r="J488" s="3" t="s">
        <v>24</v>
      </c>
      <c r="L488" s="2">
        <v>2030101000000</v>
      </c>
      <c r="M488" s="4" t="s">
        <v>21</v>
      </c>
      <c r="N488" s="5">
        <v>17135837.039999999</v>
      </c>
      <c r="O488" s="2" t="s">
        <v>22</v>
      </c>
      <c r="P488" s="5">
        <v>13852.83</v>
      </c>
      <c r="Q488" s="5">
        <v>187450.6</v>
      </c>
      <c r="R488" s="5">
        <v>17309434.809999999</v>
      </c>
      <c r="S488" s="2" t="s">
        <v>22</v>
      </c>
    </row>
    <row r="489" spans="2:19">
      <c r="B489" s="86" t="s">
        <v>16</v>
      </c>
      <c r="C489" s="87"/>
      <c r="D489" s="88" t="s">
        <v>155</v>
      </c>
      <c r="E489" s="89"/>
      <c r="F489" s="87"/>
      <c r="G489" s="2" t="s">
        <v>18</v>
      </c>
      <c r="H489" s="2">
        <v>2012001874</v>
      </c>
      <c r="I489" s="2" t="s">
        <v>19</v>
      </c>
      <c r="J489" s="3" t="s">
        <v>24</v>
      </c>
      <c r="L489" s="2">
        <v>2030101000000</v>
      </c>
      <c r="M489" s="4" t="s">
        <v>21</v>
      </c>
      <c r="N489" s="5">
        <v>67878476.310000002</v>
      </c>
      <c r="O489" s="2" t="s">
        <v>22</v>
      </c>
      <c r="P489" s="5">
        <v>468445.92</v>
      </c>
      <c r="Q489" s="5">
        <v>900439.27</v>
      </c>
      <c r="R489" s="5">
        <v>68310469.659999996</v>
      </c>
      <c r="S489" s="2" t="s">
        <v>22</v>
      </c>
    </row>
    <row r="490" spans="2:19">
      <c r="B490" s="86" t="s">
        <v>16</v>
      </c>
      <c r="C490" s="87"/>
      <c r="D490" s="88" t="s">
        <v>155</v>
      </c>
      <c r="E490" s="89"/>
      <c r="F490" s="87"/>
      <c r="G490" s="2" t="s">
        <v>18</v>
      </c>
      <c r="H490" s="2">
        <v>2015001883</v>
      </c>
      <c r="I490" s="2" t="s">
        <v>19</v>
      </c>
      <c r="J490" s="3" t="s">
        <v>24</v>
      </c>
      <c r="L490" s="2">
        <v>2030101000000</v>
      </c>
      <c r="M490" s="4" t="s">
        <v>21</v>
      </c>
      <c r="N490" s="5">
        <v>6531564.0499999998</v>
      </c>
      <c r="O490" s="2" t="s">
        <v>22</v>
      </c>
      <c r="P490" s="5">
        <v>4937.6899999999996</v>
      </c>
      <c r="Q490" s="5">
        <v>71002.289999999994</v>
      </c>
      <c r="R490" s="5">
        <v>6597628.6500000004</v>
      </c>
      <c r="S490" s="2" t="s">
        <v>22</v>
      </c>
    </row>
    <row r="491" spans="2:19">
      <c r="B491" s="86" t="s">
        <v>16</v>
      </c>
      <c r="C491" s="87"/>
      <c r="D491" s="88" t="s">
        <v>156</v>
      </c>
      <c r="E491" s="89"/>
      <c r="F491" s="87"/>
      <c r="G491" s="2" t="s">
        <v>18</v>
      </c>
      <c r="H491" s="2">
        <v>2006000292</v>
      </c>
      <c r="I491" s="2" t="s">
        <v>23</v>
      </c>
      <c r="J491" s="3" t="s">
        <v>28</v>
      </c>
      <c r="L491" s="2">
        <v>2030101000000</v>
      </c>
      <c r="M491" s="4" t="s">
        <v>21</v>
      </c>
      <c r="N491" s="5">
        <v>591660670.84000003</v>
      </c>
      <c r="O491" s="2" t="s">
        <v>22</v>
      </c>
      <c r="P491" s="5">
        <v>5287408.2</v>
      </c>
      <c r="Q491" s="5">
        <v>14347265.960000001</v>
      </c>
      <c r="R491" s="5">
        <v>600720528.60000002</v>
      </c>
      <c r="S491" s="2" t="s">
        <v>22</v>
      </c>
    </row>
    <row r="492" spans="2:19">
      <c r="B492" s="86" t="s">
        <v>16</v>
      </c>
      <c r="C492" s="87"/>
      <c r="D492" s="88" t="s">
        <v>156</v>
      </c>
      <c r="E492" s="89"/>
      <c r="F492" s="87"/>
      <c r="G492" s="2" t="s">
        <v>18</v>
      </c>
      <c r="H492" s="2">
        <v>2014001065</v>
      </c>
      <c r="I492" s="2" t="s">
        <v>19</v>
      </c>
      <c r="J492" s="3" t="s">
        <v>24</v>
      </c>
      <c r="L492" s="2">
        <v>2030101000000</v>
      </c>
      <c r="M492" s="4" t="s">
        <v>21</v>
      </c>
      <c r="N492" s="5">
        <v>156517097.31</v>
      </c>
      <c r="O492" s="2" t="s">
        <v>22</v>
      </c>
      <c r="P492" s="5">
        <v>124483.8</v>
      </c>
      <c r="Q492" s="5">
        <v>2134638.34</v>
      </c>
      <c r="R492" s="5">
        <v>158527251.84999999</v>
      </c>
      <c r="S492" s="2" t="s">
        <v>22</v>
      </c>
    </row>
    <row r="493" spans="2:19">
      <c r="B493" s="86" t="s">
        <v>16</v>
      </c>
      <c r="C493" s="87"/>
      <c r="D493" s="88" t="s">
        <v>156</v>
      </c>
      <c r="E493" s="89"/>
      <c r="F493" s="87"/>
      <c r="G493" s="2" t="s">
        <v>18</v>
      </c>
      <c r="H493" s="2">
        <v>2016001356</v>
      </c>
      <c r="I493" s="2" t="s">
        <v>23</v>
      </c>
      <c r="J493" s="3" t="s">
        <v>24</v>
      </c>
      <c r="L493" s="2">
        <v>2030101000000</v>
      </c>
      <c r="M493" s="4" t="s">
        <v>21</v>
      </c>
      <c r="N493" s="5">
        <v>31020630.129999999</v>
      </c>
      <c r="O493" s="2" t="s">
        <v>22</v>
      </c>
      <c r="P493" s="5">
        <v>16847.939999999999</v>
      </c>
      <c r="Q493" s="5">
        <v>678507.57</v>
      </c>
      <c r="R493" s="5">
        <v>31682289.760000002</v>
      </c>
      <c r="S493" s="2" t="s">
        <v>22</v>
      </c>
    </row>
    <row r="494" spans="2:19">
      <c r="B494" s="86" t="s">
        <v>16</v>
      </c>
      <c r="C494" s="87"/>
      <c r="D494" s="88" t="s">
        <v>156</v>
      </c>
      <c r="E494" s="89"/>
      <c r="F494" s="87"/>
      <c r="G494" s="2" t="s">
        <v>18</v>
      </c>
      <c r="H494" s="2">
        <v>2016001429</v>
      </c>
      <c r="I494" s="2" t="s">
        <v>19</v>
      </c>
      <c r="J494" s="3" t="s">
        <v>24</v>
      </c>
      <c r="L494" s="2">
        <v>2030101000000</v>
      </c>
      <c r="M494" s="4" t="s">
        <v>21</v>
      </c>
      <c r="N494" s="5">
        <v>13564806.109999999</v>
      </c>
      <c r="O494" s="2" t="s">
        <v>22</v>
      </c>
      <c r="P494" s="5">
        <v>0</v>
      </c>
      <c r="Q494" s="5">
        <v>582870.56000000006</v>
      </c>
      <c r="R494" s="5">
        <v>14147676.67</v>
      </c>
      <c r="S494" s="2" t="s">
        <v>22</v>
      </c>
    </row>
    <row r="495" spans="2:19">
      <c r="B495" s="86" t="s">
        <v>16</v>
      </c>
      <c r="C495" s="87"/>
      <c r="D495" s="88" t="s">
        <v>157</v>
      </c>
      <c r="E495" s="89"/>
      <c r="F495" s="87"/>
      <c r="G495" s="2" t="s">
        <v>18</v>
      </c>
      <c r="H495" s="2">
        <v>1995002747</v>
      </c>
      <c r="I495" s="2" t="s">
        <v>27</v>
      </c>
      <c r="J495" s="3" t="s">
        <v>28</v>
      </c>
      <c r="L495" s="2">
        <v>2030101000000</v>
      </c>
      <c r="M495" s="4" t="s">
        <v>21</v>
      </c>
      <c r="N495" s="5">
        <v>359937476.10000002</v>
      </c>
      <c r="O495" s="2" t="s">
        <v>22</v>
      </c>
      <c r="P495" s="5">
        <v>11223355.380000001</v>
      </c>
      <c r="Q495" s="5">
        <v>5619257.2800000003</v>
      </c>
      <c r="R495" s="5">
        <v>354333378</v>
      </c>
      <c r="S495" s="2" t="s">
        <v>22</v>
      </c>
    </row>
    <row r="496" spans="2:19">
      <c r="B496" s="86" t="s">
        <v>16</v>
      </c>
      <c r="C496" s="87"/>
      <c r="D496" s="88" t="s">
        <v>157</v>
      </c>
      <c r="E496" s="89"/>
      <c r="F496" s="87"/>
      <c r="G496" s="2" t="s">
        <v>18</v>
      </c>
      <c r="H496" s="2">
        <v>1995002811</v>
      </c>
      <c r="I496" s="2" t="s">
        <v>23</v>
      </c>
      <c r="J496" s="3" t="s">
        <v>24</v>
      </c>
      <c r="L496" s="2">
        <v>2030101000000</v>
      </c>
      <c r="M496" s="4" t="s">
        <v>21</v>
      </c>
      <c r="N496" s="5">
        <v>78954289.939999998</v>
      </c>
      <c r="O496" s="2" t="s">
        <v>22</v>
      </c>
      <c r="P496" s="5">
        <v>739632.15</v>
      </c>
      <c r="Q496" s="5">
        <v>199980.55</v>
      </c>
      <c r="R496" s="5">
        <v>78414638.340000004</v>
      </c>
      <c r="S496" s="2" t="s">
        <v>22</v>
      </c>
    </row>
    <row r="497" spans="2:19">
      <c r="B497" s="86" t="s">
        <v>16</v>
      </c>
      <c r="C497" s="87"/>
      <c r="D497" s="88" t="s">
        <v>157</v>
      </c>
      <c r="E497" s="89"/>
      <c r="F497" s="87"/>
      <c r="G497" s="2" t="s">
        <v>18</v>
      </c>
      <c r="H497" s="2">
        <v>2011001838</v>
      </c>
      <c r="I497" s="2" t="s">
        <v>19</v>
      </c>
      <c r="J497" s="3" t="s">
        <v>24</v>
      </c>
      <c r="L497" s="2">
        <v>2030101000000</v>
      </c>
      <c r="M497" s="4" t="s">
        <v>21</v>
      </c>
      <c r="N497" s="5">
        <v>8448790.8000000007</v>
      </c>
      <c r="O497" s="2" t="s">
        <v>22</v>
      </c>
      <c r="P497" s="5">
        <v>206257.77</v>
      </c>
      <c r="Q497" s="5">
        <v>696538.95</v>
      </c>
      <c r="R497" s="5">
        <v>8939071.9800000004</v>
      </c>
      <c r="S497" s="2" t="s">
        <v>22</v>
      </c>
    </row>
    <row r="498" spans="2:19">
      <c r="B498" s="86" t="s">
        <v>16</v>
      </c>
      <c r="C498" s="87"/>
      <c r="D498" s="88" t="s">
        <v>158</v>
      </c>
      <c r="E498" s="89"/>
      <c r="F498" s="87"/>
      <c r="G498" s="2" t="s">
        <v>18</v>
      </c>
      <c r="H498" s="2">
        <v>1991002483</v>
      </c>
      <c r="I498" s="2" t="s">
        <v>23</v>
      </c>
      <c r="J498" s="3" t="s">
        <v>24</v>
      </c>
      <c r="L498" s="2">
        <v>2030101000000</v>
      </c>
      <c r="M498" s="4" t="s">
        <v>21</v>
      </c>
      <c r="N498" s="5">
        <v>431270870.97000003</v>
      </c>
      <c r="O498" s="2" t="s">
        <v>22</v>
      </c>
      <c r="P498" s="5">
        <v>1834987.96</v>
      </c>
      <c r="Q498" s="5">
        <v>4898201.3099999996</v>
      </c>
      <c r="R498" s="5">
        <v>434334084.31999999</v>
      </c>
      <c r="S498" s="2" t="s">
        <v>22</v>
      </c>
    </row>
    <row r="499" spans="2:19">
      <c r="B499" s="86" t="s">
        <v>16</v>
      </c>
      <c r="C499" s="87"/>
      <c r="D499" s="88" t="s">
        <v>159</v>
      </c>
      <c r="E499" s="89"/>
      <c r="F499" s="87"/>
      <c r="G499" s="2" t="s">
        <v>18</v>
      </c>
      <c r="H499" s="2">
        <v>2002001847</v>
      </c>
      <c r="I499" s="2" t="s">
        <v>23</v>
      </c>
      <c r="J499" s="3" t="s">
        <v>24</v>
      </c>
      <c r="L499" s="2">
        <v>2030101000000</v>
      </c>
      <c r="M499" s="4" t="s">
        <v>21</v>
      </c>
      <c r="N499" s="5">
        <v>1147027152.6800001</v>
      </c>
      <c r="O499" s="2" t="s">
        <v>22</v>
      </c>
      <c r="P499" s="5">
        <v>17472291.420000002</v>
      </c>
      <c r="Q499" s="5">
        <v>22665849.059999999</v>
      </c>
      <c r="R499" s="5">
        <v>1152220710.3199999</v>
      </c>
      <c r="S499" s="2" t="s">
        <v>22</v>
      </c>
    </row>
    <row r="500" spans="2:19">
      <c r="B500" s="86" t="s">
        <v>16</v>
      </c>
      <c r="C500" s="87"/>
      <c r="D500" s="88" t="s">
        <v>160</v>
      </c>
      <c r="E500" s="89"/>
      <c r="F500" s="87"/>
      <c r="G500" s="2" t="s">
        <v>18</v>
      </c>
      <c r="H500" s="2">
        <v>2009001265</v>
      </c>
      <c r="I500" s="2" t="s">
        <v>19</v>
      </c>
      <c r="J500" s="3" t="s">
        <v>24</v>
      </c>
      <c r="L500" s="2">
        <v>2030101000000</v>
      </c>
      <c r="M500" s="4" t="s">
        <v>21</v>
      </c>
      <c r="N500" s="5">
        <v>53503144.700000003</v>
      </c>
      <c r="O500" s="2" t="s">
        <v>22</v>
      </c>
      <c r="P500" s="5">
        <v>7135.28</v>
      </c>
      <c r="Q500" s="5">
        <v>911576.86</v>
      </c>
      <c r="R500" s="5">
        <v>54407586.280000001</v>
      </c>
      <c r="S500" s="2" t="s">
        <v>22</v>
      </c>
    </row>
    <row r="501" spans="2:19">
      <c r="B501" s="86" t="s">
        <v>16</v>
      </c>
      <c r="C501" s="87"/>
      <c r="D501" s="88" t="s">
        <v>161</v>
      </c>
      <c r="E501" s="89"/>
      <c r="F501" s="87"/>
      <c r="G501" s="2" t="s">
        <v>18</v>
      </c>
      <c r="H501" s="2">
        <v>2009003438</v>
      </c>
      <c r="I501" s="2" t="s">
        <v>19</v>
      </c>
      <c r="J501" s="3" t="s">
        <v>24</v>
      </c>
      <c r="L501" s="2">
        <v>2030101000000</v>
      </c>
      <c r="M501" s="4" t="s">
        <v>21</v>
      </c>
      <c r="N501" s="5">
        <v>86115.11</v>
      </c>
      <c r="O501" s="2" t="s">
        <v>22</v>
      </c>
      <c r="P501" s="5">
        <v>0</v>
      </c>
      <c r="Q501" s="5">
        <v>0</v>
      </c>
      <c r="R501" s="5">
        <v>86115.11</v>
      </c>
      <c r="S501" s="2" t="s">
        <v>22</v>
      </c>
    </row>
    <row r="502" spans="2:19">
      <c r="B502" s="86" t="s">
        <v>16</v>
      </c>
      <c r="C502" s="87"/>
      <c r="D502" s="88" t="s">
        <v>162</v>
      </c>
      <c r="E502" s="89"/>
      <c r="F502" s="87"/>
      <c r="G502" s="2" t="s">
        <v>18</v>
      </c>
      <c r="H502" s="2">
        <v>1989002056</v>
      </c>
      <c r="I502" s="2" t="s">
        <v>19</v>
      </c>
      <c r="J502" s="3" t="s">
        <v>24</v>
      </c>
      <c r="L502" s="2">
        <v>2030101000000</v>
      </c>
      <c r="M502" s="4" t="s">
        <v>21</v>
      </c>
      <c r="N502" s="5">
        <v>24327411.149999999</v>
      </c>
      <c r="O502" s="2" t="s">
        <v>22</v>
      </c>
      <c r="P502" s="5">
        <v>130892.23</v>
      </c>
      <c r="Q502" s="5">
        <v>9215.0400000000009</v>
      </c>
      <c r="R502" s="5">
        <v>24205733.960000001</v>
      </c>
      <c r="S502" s="2" t="s">
        <v>22</v>
      </c>
    </row>
    <row r="503" spans="2:19">
      <c r="B503" s="86" t="s">
        <v>16</v>
      </c>
      <c r="C503" s="87"/>
      <c r="D503" s="88" t="s">
        <v>162</v>
      </c>
      <c r="E503" s="89"/>
      <c r="F503" s="87"/>
      <c r="G503" s="2" t="s">
        <v>18</v>
      </c>
      <c r="H503" s="2">
        <v>2014000492</v>
      </c>
      <c r="I503" s="2" t="s">
        <v>23</v>
      </c>
      <c r="J503" s="3" t="s">
        <v>24</v>
      </c>
      <c r="L503" s="2">
        <v>2030101000000</v>
      </c>
      <c r="M503" s="4" t="s">
        <v>21</v>
      </c>
      <c r="N503" s="5">
        <v>116132990.34999999</v>
      </c>
      <c r="O503" s="2" t="s">
        <v>22</v>
      </c>
      <c r="P503" s="5">
        <v>6729854.2199999997</v>
      </c>
      <c r="Q503" s="5">
        <v>6394602.8700000001</v>
      </c>
      <c r="R503" s="5">
        <v>115797739</v>
      </c>
      <c r="S503" s="2" t="s">
        <v>22</v>
      </c>
    </row>
    <row r="504" spans="2:19">
      <c r="B504" s="86" t="s">
        <v>16</v>
      </c>
      <c r="C504" s="87"/>
      <c r="D504" s="88" t="s">
        <v>162</v>
      </c>
      <c r="E504" s="89"/>
      <c r="F504" s="87"/>
      <c r="G504" s="2" t="s">
        <v>18</v>
      </c>
      <c r="H504" s="2">
        <v>2015000356</v>
      </c>
      <c r="I504" s="2" t="s">
        <v>19</v>
      </c>
      <c r="J504" s="3" t="s">
        <v>24</v>
      </c>
      <c r="L504" s="2">
        <v>2030101000000</v>
      </c>
      <c r="M504" s="4" t="s">
        <v>21</v>
      </c>
      <c r="N504" s="5">
        <v>101212923.5</v>
      </c>
      <c r="O504" s="2" t="s">
        <v>22</v>
      </c>
      <c r="P504" s="5">
        <v>2527401.5</v>
      </c>
      <c r="Q504" s="5">
        <v>2656000.37</v>
      </c>
      <c r="R504" s="5">
        <v>101341522.37</v>
      </c>
      <c r="S504" s="2" t="s">
        <v>22</v>
      </c>
    </row>
    <row r="505" spans="2:19">
      <c r="B505" s="86" t="s">
        <v>16</v>
      </c>
      <c r="C505" s="87"/>
      <c r="D505" s="88" t="s">
        <v>162</v>
      </c>
      <c r="E505" s="89"/>
      <c r="F505" s="87"/>
      <c r="G505" s="2" t="s">
        <v>18</v>
      </c>
      <c r="H505" s="2">
        <v>2016000783</v>
      </c>
      <c r="I505" s="2" t="s">
        <v>19</v>
      </c>
      <c r="J505" s="3" t="s">
        <v>24</v>
      </c>
      <c r="L505" s="2">
        <v>2030101000000</v>
      </c>
      <c r="M505" s="4" t="s">
        <v>21</v>
      </c>
      <c r="N505" s="5">
        <v>63529262.049999997</v>
      </c>
      <c r="O505" s="2" t="s">
        <v>22</v>
      </c>
      <c r="P505" s="5">
        <v>67359.23</v>
      </c>
      <c r="Q505" s="5">
        <v>220525.88</v>
      </c>
      <c r="R505" s="5">
        <v>63682428.700000003</v>
      </c>
      <c r="S505" s="2" t="s">
        <v>22</v>
      </c>
    </row>
    <row r="506" spans="2:19">
      <c r="B506" s="86" t="s">
        <v>16</v>
      </c>
      <c r="C506" s="87"/>
      <c r="D506" s="88" t="s">
        <v>162</v>
      </c>
      <c r="E506" s="89"/>
      <c r="F506" s="87"/>
      <c r="G506" s="2" t="s">
        <v>18</v>
      </c>
      <c r="H506" s="2">
        <v>2019001918</v>
      </c>
      <c r="I506" s="2" t="s">
        <v>19</v>
      </c>
      <c r="J506" s="3" t="s">
        <v>24</v>
      </c>
      <c r="L506" s="2">
        <v>2030101000000</v>
      </c>
      <c r="M506" s="4" t="s">
        <v>21</v>
      </c>
      <c r="N506" s="5">
        <v>84267238.890000001</v>
      </c>
      <c r="O506" s="2" t="s">
        <v>22</v>
      </c>
      <c r="P506" s="5">
        <v>70932.479999999996</v>
      </c>
      <c r="Q506" s="5">
        <v>1550022.61</v>
      </c>
      <c r="R506" s="5">
        <v>85746329.019999996</v>
      </c>
      <c r="S506" s="2" t="s">
        <v>22</v>
      </c>
    </row>
    <row r="507" spans="2:19">
      <c r="B507" s="86" t="s">
        <v>16</v>
      </c>
      <c r="C507" s="87"/>
      <c r="D507" s="88" t="s">
        <v>163</v>
      </c>
      <c r="E507" s="89"/>
      <c r="F507" s="87"/>
      <c r="G507" s="2" t="s">
        <v>26</v>
      </c>
      <c r="H507" s="2">
        <v>1993000119</v>
      </c>
      <c r="I507" s="2" t="s">
        <v>27</v>
      </c>
      <c r="J507" s="3" t="s">
        <v>28</v>
      </c>
      <c r="L507" s="2">
        <v>2030101000000</v>
      </c>
      <c r="M507" s="4" t="s">
        <v>21</v>
      </c>
      <c r="N507" s="5">
        <v>1737072249.76</v>
      </c>
      <c r="O507" s="2" t="s">
        <v>22</v>
      </c>
      <c r="P507" s="5">
        <v>77006326.599999994</v>
      </c>
      <c r="Q507" s="5">
        <v>60147405.490000002</v>
      </c>
      <c r="R507" s="5">
        <v>1720213328.6500001</v>
      </c>
      <c r="S507" s="2" t="s">
        <v>22</v>
      </c>
    </row>
    <row r="508" spans="2:19">
      <c r="B508" s="86" t="s">
        <v>16</v>
      </c>
      <c r="C508" s="87"/>
      <c r="D508" s="88" t="s">
        <v>163</v>
      </c>
      <c r="E508" s="89"/>
      <c r="F508" s="87"/>
      <c r="G508" s="2" t="s">
        <v>26</v>
      </c>
      <c r="H508" s="2">
        <v>1998007618</v>
      </c>
      <c r="I508" s="2" t="s">
        <v>23</v>
      </c>
      <c r="J508" s="3" t="s">
        <v>24</v>
      </c>
      <c r="L508" s="2">
        <v>2030101000000</v>
      </c>
      <c r="M508" s="4" t="s">
        <v>21</v>
      </c>
      <c r="N508" s="5">
        <v>1685648737.8900001</v>
      </c>
      <c r="O508" s="2" t="s">
        <v>22</v>
      </c>
      <c r="P508" s="5">
        <v>17770233.260000002</v>
      </c>
      <c r="Q508" s="5">
        <v>33006387.920000002</v>
      </c>
      <c r="R508" s="5">
        <v>1700884892.55</v>
      </c>
      <c r="S508" s="2" t="s">
        <v>22</v>
      </c>
    </row>
    <row r="509" spans="2:19">
      <c r="B509" s="86" t="s">
        <v>16</v>
      </c>
      <c r="C509" s="87"/>
      <c r="D509" s="88" t="s">
        <v>163</v>
      </c>
      <c r="E509" s="89"/>
      <c r="F509" s="87"/>
      <c r="G509" s="2" t="s">
        <v>26</v>
      </c>
      <c r="H509" s="2">
        <v>2018001574</v>
      </c>
      <c r="I509" s="2" t="s">
        <v>19</v>
      </c>
      <c r="J509" s="3" t="s">
        <v>24</v>
      </c>
      <c r="L509" s="2">
        <v>2030101000000</v>
      </c>
      <c r="M509" s="4" t="s">
        <v>21</v>
      </c>
      <c r="N509" s="5">
        <v>2270659.5699999998</v>
      </c>
      <c r="O509" s="2" t="s">
        <v>22</v>
      </c>
      <c r="P509" s="5">
        <v>0</v>
      </c>
      <c r="Q509" s="5">
        <v>442576.18</v>
      </c>
      <c r="R509" s="5">
        <v>2713235.75</v>
      </c>
      <c r="S509" s="2" t="s">
        <v>22</v>
      </c>
    </row>
    <row r="510" spans="2:19">
      <c r="B510" s="86" t="s">
        <v>16</v>
      </c>
      <c r="C510" s="87"/>
      <c r="D510" s="88" t="s">
        <v>164</v>
      </c>
      <c r="E510" s="89"/>
      <c r="F510" s="87"/>
      <c r="G510" s="2" t="s">
        <v>18</v>
      </c>
      <c r="H510" s="2">
        <v>1997000792</v>
      </c>
      <c r="I510" s="2" t="s">
        <v>23</v>
      </c>
      <c r="J510" s="3" t="s">
        <v>28</v>
      </c>
      <c r="L510" s="2">
        <v>2030101000000</v>
      </c>
      <c r="M510" s="4" t="s">
        <v>21</v>
      </c>
      <c r="N510" s="5">
        <v>19553258.960000001</v>
      </c>
      <c r="O510" s="2" t="s">
        <v>22</v>
      </c>
      <c r="P510" s="5">
        <v>34565.019999999997</v>
      </c>
      <c r="Q510" s="5">
        <v>83.64</v>
      </c>
      <c r="R510" s="5">
        <v>19518777.579999998</v>
      </c>
      <c r="S510" s="2" t="s">
        <v>22</v>
      </c>
    </row>
    <row r="511" spans="2:19">
      <c r="B511" s="86" t="s">
        <v>16</v>
      </c>
      <c r="C511" s="87"/>
      <c r="D511" s="88" t="s">
        <v>164</v>
      </c>
      <c r="E511" s="89"/>
      <c r="F511" s="87"/>
      <c r="G511" s="2" t="s">
        <v>18</v>
      </c>
      <c r="H511" s="2">
        <v>2006004638</v>
      </c>
      <c r="I511" s="2" t="s">
        <v>19</v>
      </c>
      <c r="J511" s="3" t="s">
        <v>24</v>
      </c>
      <c r="L511" s="2">
        <v>2030101000000</v>
      </c>
      <c r="M511" s="4" t="s">
        <v>21</v>
      </c>
      <c r="N511" s="5">
        <v>84671264.180000007</v>
      </c>
      <c r="O511" s="2" t="s">
        <v>22</v>
      </c>
      <c r="P511" s="5">
        <v>260851.7</v>
      </c>
      <c r="Q511" s="5">
        <v>737776.65</v>
      </c>
      <c r="R511" s="5">
        <v>85148189.129999995</v>
      </c>
      <c r="S511" s="2" t="s">
        <v>22</v>
      </c>
    </row>
    <row r="512" spans="2:19">
      <c r="B512" s="86" t="s">
        <v>16</v>
      </c>
      <c r="C512" s="87"/>
      <c r="D512" s="88" t="s">
        <v>164</v>
      </c>
      <c r="E512" s="89"/>
      <c r="F512" s="87"/>
      <c r="G512" s="2" t="s">
        <v>18</v>
      </c>
      <c r="H512" s="2">
        <v>2010004183</v>
      </c>
      <c r="I512" s="2" t="s">
        <v>19</v>
      </c>
      <c r="J512" s="3" t="s">
        <v>24</v>
      </c>
      <c r="L512" s="2">
        <v>2030101000000</v>
      </c>
      <c r="M512" s="4" t="s">
        <v>21</v>
      </c>
      <c r="N512" s="5">
        <v>1841791.14</v>
      </c>
      <c r="O512" s="2" t="s">
        <v>22</v>
      </c>
      <c r="P512" s="5">
        <v>8436.68</v>
      </c>
      <c r="Q512" s="5">
        <v>31322.19</v>
      </c>
      <c r="R512" s="5">
        <v>1864676.65</v>
      </c>
      <c r="S512" s="2" t="s">
        <v>22</v>
      </c>
    </row>
    <row r="513" spans="2:19">
      <c r="B513" s="86" t="s">
        <v>16</v>
      </c>
      <c r="C513" s="87"/>
      <c r="D513" s="88" t="s">
        <v>164</v>
      </c>
      <c r="E513" s="89"/>
      <c r="F513" s="87"/>
      <c r="G513" s="2" t="s">
        <v>18</v>
      </c>
      <c r="H513" s="2">
        <v>2011002419</v>
      </c>
      <c r="I513" s="2" t="s">
        <v>19</v>
      </c>
      <c r="J513" s="3" t="s">
        <v>20</v>
      </c>
      <c r="L513" s="2">
        <v>2030101000000</v>
      </c>
      <c r="M513" s="4" t="s">
        <v>21</v>
      </c>
      <c r="N513" s="5">
        <v>10386418.880000001</v>
      </c>
      <c r="O513" s="2" t="s">
        <v>22</v>
      </c>
      <c r="P513" s="5">
        <v>17578.39</v>
      </c>
      <c r="Q513" s="5">
        <v>24154.05</v>
      </c>
      <c r="R513" s="5">
        <v>10392994.539999999</v>
      </c>
      <c r="S513" s="2" t="s">
        <v>22</v>
      </c>
    </row>
    <row r="514" spans="2:19">
      <c r="B514" s="86" t="s">
        <v>16</v>
      </c>
      <c r="C514" s="87"/>
      <c r="D514" s="88" t="s">
        <v>164</v>
      </c>
      <c r="E514" s="89"/>
      <c r="F514" s="87"/>
      <c r="G514" s="2" t="s">
        <v>18</v>
      </c>
      <c r="H514" s="2">
        <v>2012001238</v>
      </c>
      <c r="I514" s="2" t="s">
        <v>19</v>
      </c>
      <c r="J514" s="3" t="s">
        <v>24</v>
      </c>
      <c r="L514" s="2">
        <v>2030101000000</v>
      </c>
      <c r="M514" s="4" t="s">
        <v>21</v>
      </c>
      <c r="N514" s="5">
        <v>959155.54</v>
      </c>
      <c r="O514" s="2" t="s">
        <v>22</v>
      </c>
      <c r="P514" s="5">
        <v>22170.89</v>
      </c>
      <c r="Q514" s="5">
        <v>0</v>
      </c>
      <c r="R514" s="5">
        <v>936984.65</v>
      </c>
      <c r="S514" s="2" t="s">
        <v>22</v>
      </c>
    </row>
    <row r="515" spans="2:19">
      <c r="B515" s="86" t="s">
        <v>16</v>
      </c>
      <c r="C515" s="87"/>
      <c r="D515" s="88" t="s">
        <v>164</v>
      </c>
      <c r="E515" s="89"/>
      <c r="F515" s="87"/>
      <c r="G515" s="2" t="s">
        <v>18</v>
      </c>
      <c r="H515" s="2">
        <v>2021003329</v>
      </c>
      <c r="I515" s="2" t="s">
        <v>19</v>
      </c>
      <c r="J515" s="3" t="s">
        <v>24</v>
      </c>
      <c r="L515" s="2">
        <v>2030101000000</v>
      </c>
      <c r="M515" s="4" t="s">
        <v>21</v>
      </c>
      <c r="N515" s="5">
        <v>284485.44</v>
      </c>
      <c r="O515" s="2" t="s">
        <v>22</v>
      </c>
      <c r="P515" s="5">
        <v>0</v>
      </c>
      <c r="Q515" s="5">
        <v>224126.97</v>
      </c>
      <c r="R515" s="5">
        <v>508612.41</v>
      </c>
      <c r="S515" s="2" t="s">
        <v>22</v>
      </c>
    </row>
    <row r="516" spans="2:19">
      <c r="B516" s="86" t="s">
        <v>16</v>
      </c>
      <c r="C516" s="87"/>
      <c r="D516" s="88" t="s">
        <v>164</v>
      </c>
      <c r="E516" s="89"/>
      <c r="F516" s="87"/>
      <c r="G516" s="2" t="s">
        <v>18</v>
      </c>
      <c r="H516" s="2">
        <v>2022000374</v>
      </c>
      <c r="I516" s="2" t="s">
        <v>19</v>
      </c>
      <c r="J516" s="3" t="s">
        <v>24</v>
      </c>
      <c r="L516" s="2">
        <v>2030101000000</v>
      </c>
      <c r="M516" s="4" t="s">
        <v>21</v>
      </c>
      <c r="N516" s="5">
        <v>95435.839999999997</v>
      </c>
      <c r="O516" s="2" t="s">
        <v>22</v>
      </c>
      <c r="P516" s="5">
        <v>0</v>
      </c>
      <c r="Q516" s="5">
        <v>72280.179999999993</v>
      </c>
      <c r="R516" s="5">
        <v>167716.01999999999</v>
      </c>
      <c r="S516" s="2" t="s">
        <v>22</v>
      </c>
    </row>
    <row r="517" spans="2:19">
      <c r="B517" s="86" t="s">
        <v>16</v>
      </c>
      <c r="C517" s="87"/>
      <c r="D517" s="88" t="s">
        <v>164</v>
      </c>
      <c r="E517" s="89"/>
      <c r="F517" s="87"/>
      <c r="G517" s="2" t="s">
        <v>18</v>
      </c>
      <c r="H517" s="2">
        <v>2022000919</v>
      </c>
      <c r="I517" s="2" t="s">
        <v>19</v>
      </c>
      <c r="J517" s="3" t="s">
        <v>24</v>
      </c>
      <c r="L517" s="2">
        <v>2030101000000</v>
      </c>
      <c r="M517" s="4" t="s">
        <v>21</v>
      </c>
      <c r="N517" s="5">
        <v>376857.04</v>
      </c>
      <c r="O517" s="2" t="s">
        <v>22</v>
      </c>
      <c r="P517" s="5">
        <v>0</v>
      </c>
      <c r="Q517" s="5">
        <v>186516.12</v>
      </c>
      <c r="R517" s="5">
        <v>563373.16</v>
      </c>
      <c r="S517" s="2" t="s">
        <v>22</v>
      </c>
    </row>
    <row r="518" spans="2:19">
      <c r="B518" s="86" t="s">
        <v>16</v>
      </c>
      <c r="C518" s="87"/>
      <c r="D518" s="88" t="s">
        <v>164</v>
      </c>
      <c r="E518" s="89"/>
      <c r="F518" s="87"/>
      <c r="G518" s="2" t="s">
        <v>18</v>
      </c>
      <c r="H518" s="2">
        <v>2022002156</v>
      </c>
      <c r="I518" s="2" t="s">
        <v>19</v>
      </c>
      <c r="J518" s="3" t="s">
        <v>24</v>
      </c>
      <c r="L518" s="2">
        <v>2030101000000</v>
      </c>
      <c r="M518" s="4" t="s">
        <v>21</v>
      </c>
      <c r="N518" s="5">
        <v>0</v>
      </c>
      <c r="O518" s="2" t="s">
        <v>22</v>
      </c>
      <c r="P518" s="5">
        <v>0</v>
      </c>
      <c r="Q518" s="5">
        <v>28974.38</v>
      </c>
      <c r="R518" s="5">
        <v>28974.38</v>
      </c>
      <c r="S518" s="2" t="s">
        <v>22</v>
      </c>
    </row>
    <row r="519" spans="2:19">
      <c r="B519" s="86" t="s">
        <v>16</v>
      </c>
      <c r="C519" s="87"/>
      <c r="D519" s="88" t="s">
        <v>165</v>
      </c>
      <c r="E519" s="89"/>
      <c r="F519" s="87"/>
      <c r="G519" s="2" t="s">
        <v>18</v>
      </c>
      <c r="H519" s="2">
        <v>1998004783</v>
      </c>
      <c r="I519" s="2" t="s">
        <v>23</v>
      </c>
      <c r="J519" s="3" t="s">
        <v>24</v>
      </c>
      <c r="L519" s="2">
        <v>2030101000000</v>
      </c>
      <c r="M519" s="4" t="s">
        <v>21</v>
      </c>
      <c r="N519" s="5">
        <v>669241397.71000004</v>
      </c>
      <c r="O519" s="2" t="s">
        <v>22</v>
      </c>
      <c r="P519" s="5">
        <v>10785807.710000001</v>
      </c>
      <c r="Q519" s="5">
        <v>14646114.52</v>
      </c>
      <c r="R519" s="5">
        <v>673101704.51999998</v>
      </c>
      <c r="S519" s="2" t="s">
        <v>22</v>
      </c>
    </row>
    <row r="520" spans="2:19">
      <c r="B520" s="86" t="s">
        <v>16</v>
      </c>
      <c r="C520" s="87"/>
      <c r="D520" s="88" t="s">
        <v>166</v>
      </c>
      <c r="E520" s="89"/>
      <c r="F520" s="87"/>
      <c r="G520" s="2" t="s">
        <v>18</v>
      </c>
      <c r="H520" s="2">
        <v>1983000329</v>
      </c>
      <c r="I520" s="2" t="s">
        <v>19</v>
      </c>
      <c r="J520" s="3" t="s">
        <v>24</v>
      </c>
      <c r="L520" s="2">
        <v>2030101000000</v>
      </c>
      <c r="M520" s="4" t="s">
        <v>21</v>
      </c>
      <c r="N520" s="5">
        <v>30536816.989999998</v>
      </c>
      <c r="O520" s="2" t="s">
        <v>22</v>
      </c>
      <c r="P520" s="5">
        <v>181788.41</v>
      </c>
      <c r="Q520" s="5">
        <v>299305.09000000003</v>
      </c>
      <c r="R520" s="5">
        <v>30654333.670000002</v>
      </c>
      <c r="S520" s="2" t="s">
        <v>22</v>
      </c>
    </row>
    <row r="521" spans="2:19">
      <c r="B521" s="86" t="s">
        <v>16</v>
      </c>
      <c r="C521" s="87"/>
      <c r="D521" s="88" t="s">
        <v>166</v>
      </c>
      <c r="E521" s="89"/>
      <c r="F521" s="87"/>
      <c r="G521" s="2" t="s">
        <v>18</v>
      </c>
      <c r="H521" s="2">
        <v>1987000838</v>
      </c>
      <c r="I521" s="2" t="s">
        <v>27</v>
      </c>
      <c r="J521" s="3" t="s">
        <v>28</v>
      </c>
      <c r="L521" s="2">
        <v>2030101000000</v>
      </c>
      <c r="M521" s="4" t="s">
        <v>21</v>
      </c>
      <c r="N521" s="5">
        <v>28612445.879999999</v>
      </c>
      <c r="O521" s="2" t="s">
        <v>22</v>
      </c>
      <c r="P521" s="5">
        <v>3417101.4</v>
      </c>
      <c r="Q521" s="5">
        <v>19222.14</v>
      </c>
      <c r="R521" s="5">
        <v>25214566.620000001</v>
      </c>
      <c r="S521" s="2" t="s">
        <v>22</v>
      </c>
    </row>
    <row r="522" spans="2:19">
      <c r="B522" s="86" t="s">
        <v>16</v>
      </c>
      <c r="C522" s="87"/>
      <c r="D522" s="88" t="s">
        <v>166</v>
      </c>
      <c r="E522" s="89"/>
      <c r="F522" s="87"/>
      <c r="G522" s="2" t="s">
        <v>18</v>
      </c>
      <c r="H522" s="2">
        <v>1987001011</v>
      </c>
      <c r="I522" s="2" t="s">
        <v>27</v>
      </c>
      <c r="J522" s="3" t="s">
        <v>28</v>
      </c>
      <c r="L522" s="2">
        <v>2030101000000</v>
      </c>
      <c r="M522" s="4" t="s">
        <v>21</v>
      </c>
      <c r="N522" s="5">
        <v>81457795.379999995</v>
      </c>
      <c r="O522" s="2" t="s">
        <v>22</v>
      </c>
      <c r="P522" s="5">
        <v>829428.18</v>
      </c>
      <c r="Q522" s="5">
        <v>2050802.93</v>
      </c>
      <c r="R522" s="5">
        <v>82679170.129999995</v>
      </c>
      <c r="S522" s="2" t="s">
        <v>22</v>
      </c>
    </row>
    <row r="523" spans="2:19">
      <c r="B523" s="86" t="s">
        <v>16</v>
      </c>
      <c r="C523" s="87"/>
      <c r="D523" s="88" t="s">
        <v>166</v>
      </c>
      <c r="E523" s="89"/>
      <c r="F523" s="87"/>
      <c r="G523" s="2" t="s">
        <v>18</v>
      </c>
      <c r="H523" s="2">
        <v>1987001192</v>
      </c>
      <c r="I523" s="2" t="s">
        <v>27</v>
      </c>
      <c r="J523" s="3" t="s">
        <v>28</v>
      </c>
      <c r="L523" s="2">
        <v>2030101000000</v>
      </c>
      <c r="M523" s="4" t="s">
        <v>21</v>
      </c>
      <c r="N523" s="5">
        <v>70836990.939999998</v>
      </c>
      <c r="O523" s="2" t="s">
        <v>22</v>
      </c>
      <c r="P523" s="5">
        <v>4381650.32</v>
      </c>
      <c r="Q523" s="5">
        <v>401280.04</v>
      </c>
      <c r="R523" s="5">
        <v>66856620.659999996</v>
      </c>
      <c r="S523" s="2" t="s">
        <v>22</v>
      </c>
    </row>
    <row r="524" spans="2:19">
      <c r="B524" s="86" t="s">
        <v>16</v>
      </c>
      <c r="C524" s="87"/>
      <c r="D524" s="88" t="s">
        <v>166</v>
      </c>
      <c r="E524" s="89"/>
      <c r="F524" s="87"/>
      <c r="G524" s="2" t="s">
        <v>18</v>
      </c>
      <c r="H524" s="2">
        <v>1987001265</v>
      </c>
      <c r="I524" s="2" t="s">
        <v>27</v>
      </c>
      <c r="J524" s="3" t="s">
        <v>28</v>
      </c>
      <c r="L524" s="2">
        <v>2030101000000</v>
      </c>
      <c r="M524" s="4" t="s">
        <v>21</v>
      </c>
      <c r="N524" s="5">
        <v>121923863.38</v>
      </c>
      <c r="O524" s="2" t="s">
        <v>22</v>
      </c>
      <c r="P524" s="5">
        <v>8727515.5800000001</v>
      </c>
      <c r="Q524" s="5">
        <v>1574011.7</v>
      </c>
      <c r="R524" s="5">
        <v>114770359.5</v>
      </c>
      <c r="S524" s="2" t="s">
        <v>22</v>
      </c>
    </row>
    <row r="525" spans="2:19">
      <c r="B525" s="86" t="s">
        <v>16</v>
      </c>
      <c r="C525" s="87"/>
      <c r="D525" s="88" t="s">
        <v>166</v>
      </c>
      <c r="E525" s="89"/>
      <c r="F525" s="87"/>
      <c r="G525" s="2" t="s">
        <v>18</v>
      </c>
      <c r="H525" s="2">
        <v>1987001419</v>
      </c>
      <c r="I525" s="2" t="s">
        <v>23</v>
      </c>
      <c r="J525" s="3" t="s">
        <v>24</v>
      </c>
      <c r="L525" s="2">
        <v>2030101000000</v>
      </c>
      <c r="M525" s="4" t="s">
        <v>21</v>
      </c>
      <c r="N525" s="5">
        <v>57733459.969999999</v>
      </c>
      <c r="O525" s="2" t="s">
        <v>22</v>
      </c>
      <c r="P525" s="5">
        <v>851172.42</v>
      </c>
      <c r="Q525" s="5">
        <v>1434263.3</v>
      </c>
      <c r="R525" s="5">
        <v>58316550.850000001</v>
      </c>
      <c r="S525" s="2" t="s">
        <v>22</v>
      </c>
    </row>
    <row r="526" spans="2:19">
      <c r="B526" s="86" t="s">
        <v>16</v>
      </c>
      <c r="C526" s="87"/>
      <c r="D526" s="88" t="s">
        <v>166</v>
      </c>
      <c r="E526" s="89"/>
      <c r="F526" s="87"/>
      <c r="G526" s="2" t="s">
        <v>18</v>
      </c>
      <c r="H526" s="2">
        <v>1987001811</v>
      </c>
      <c r="I526" s="2" t="s">
        <v>27</v>
      </c>
      <c r="J526" s="3" t="s">
        <v>28</v>
      </c>
      <c r="L526" s="2">
        <v>2030101000000</v>
      </c>
      <c r="M526" s="4" t="s">
        <v>21</v>
      </c>
      <c r="N526" s="5">
        <v>31344537.969999999</v>
      </c>
      <c r="O526" s="2" t="s">
        <v>22</v>
      </c>
      <c r="P526" s="5">
        <v>5195137.97</v>
      </c>
      <c r="Q526" s="5">
        <v>3111578.08</v>
      </c>
      <c r="R526" s="5">
        <v>29260978.079999998</v>
      </c>
      <c r="S526" s="2" t="s">
        <v>22</v>
      </c>
    </row>
    <row r="527" spans="2:19">
      <c r="B527" s="86" t="s">
        <v>16</v>
      </c>
      <c r="C527" s="87"/>
      <c r="D527" s="88" t="s">
        <v>166</v>
      </c>
      <c r="E527" s="89"/>
      <c r="F527" s="87"/>
      <c r="G527" s="2" t="s">
        <v>18</v>
      </c>
      <c r="H527" s="2">
        <v>1988002338</v>
      </c>
      <c r="I527" s="2" t="s">
        <v>27</v>
      </c>
      <c r="J527" s="3" t="s">
        <v>28</v>
      </c>
      <c r="L527" s="2">
        <v>2030101000000</v>
      </c>
      <c r="M527" s="4" t="s">
        <v>21</v>
      </c>
      <c r="N527" s="5">
        <v>17617213.449999999</v>
      </c>
      <c r="O527" s="2" t="s">
        <v>22</v>
      </c>
      <c r="P527" s="5">
        <v>277665.49</v>
      </c>
      <c r="Q527" s="5">
        <v>169064.04</v>
      </c>
      <c r="R527" s="5">
        <v>17508612</v>
      </c>
      <c r="S527" s="2" t="s">
        <v>22</v>
      </c>
    </row>
    <row r="528" spans="2:19">
      <c r="B528" s="86" t="s">
        <v>16</v>
      </c>
      <c r="C528" s="87"/>
      <c r="D528" s="88" t="s">
        <v>166</v>
      </c>
      <c r="E528" s="89"/>
      <c r="F528" s="87"/>
      <c r="G528" s="2" t="s">
        <v>18</v>
      </c>
      <c r="H528" s="2">
        <v>1988002656</v>
      </c>
      <c r="I528" s="2" t="s">
        <v>27</v>
      </c>
      <c r="J528" s="3" t="s">
        <v>28</v>
      </c>
      <c r="L528" s="2">
        <v>2030101000000</v>
      </c>
      <c r="M528" s="4" t="s">
        <v>21</v>
      </c>
      <c r="N528" s="5">
        <v>3805597.8</v>
      </c>
      <c r="O528" s="2" t="s">
        <v>22</v>
      </c>
      <c r="P528" s="5">
        <v>143711.47</v>
      </c>
      <c r="Q528" s="5">
        <v>326536.95</v>
      </c>
      <c r="R528" s="5">
        <v>3988423.28</v>
      </c>
      <c r="S528" s="2" t="s">
        <v>22</v>
      </c>
    </row>
    <row r="529" spans="2:19">
      <c r="B529" s="86" t="s">
        <v>16</v>
      </c>
      <c r="C529" s="87"/>
      <c r="D529" s="88" t="s">
        <v>166</v>
      </c>
      <c r="E529" s="89"/>
      <c r="F529" s="87"/>
      <c r="G529" s="2" t="s">
        <v>18</v>
      </c>
      <c r="H529" s="2">
        <v>1989000592</v>
      </c>
      <c r="I529" s="2" t="s">
        <v>27</v>
      </c>
      <c r="J529" s="3" t="s">
        <v>28</v>
      </c>
      <c r="L529" s="2">
        <v>2030101000000</v>
      </c>
      <c r="M529" s="4" t="s">
        <v>21</v>
      </c>
      <c r="N529" s="5">
        <v>4217638.96</v>
      </c>
      <c r="O529" s="2" t="s">
        <v>22</v>
      </c>
      <c r="P529" s="5">
        <v>63578.06</v>
      </c>
      <c r="Q529" s="5">
        <v>23698.43</v>
      </c>
      <c r="R529" s="5">
        <v>4177759.33</v>
      </c>
      <c r="S529" s="2" t="s">
        <v>22</v>
      </c>
    </row>
    <row r="530" spans="2:19">
      <c r="B530" s="86" t="s">
        <v>16</v>
      </c>
      <c r="C530" s="87"/>
      <c r="D530" s="88" t="s">
        <v>166</v>
      </c>
      <c r="E530" s="89"/>
      <c r="F530" s="87"/>
      <c r="G530" s="2" t="s">
        <v>18</v>
      </c>
      <c r="H530" s="2">
        <v>1989000665</v>
      </c>
      <c r="I530" s="2" t="s">
        <v>27</v>
      </c>
      <c r="J530" s="3" t="s">
        <v>28</v>
      </c>
      <c r="L530" s="2">
        <v>2030101000000</v>
      </c>
      <c r="M530" s="4" t="s">
        <v>21</v>
      </c>
      <c r="N530" s="5">
        <v>19073555.949999999</v>
      </c>
      <c r="O530" s="2" t="s">
        <v>22</v>
      </c>
      <c r="P530" s="5">
        <v>659568.02</v>
      </c>
      <c r="Q530" s="5">
        <v>0</v>
      </c>
      <c r="R530" s="5">
        <v>18413987.93</v>
      </c>
      <c r="S530" s="2" t="s">
        <v>22</v>
      </c>
    </row>
    <row r="531" spans="2:19">
      <c r="B531" s="86" t="s">
        <v>16</v>
      </c>
      <c r="C531" s="87"/>
      <c r="D531" s="88" t="s">
        <v>166</v>
      </c>
      <c r="E531" s="89"/>
      <c r="F531" s="87"/>
      <c r="G531" s="2" t="s">
        <v>18</v>
      </c>
      <c r="H531" s="2">
        <v>1990001947</v>
      </c>
      <c r="I531" s="2" t="s">
        <v>23</v>
      </c>
      <c r="J531" s="3" t="s">
        <v>24</v>
      </c>
      <c r="L531" s="2">
        <v>2030101000000</v>
      </c>
      <c r="M531" s="4" t="s">
        <v>21</v>
      </c>
      <c r="N531" s="5">
        <v>122713897.04000001</v>
      </c>
      <c r="O531" s="2" t="s">
        <v>22</v>
      </c>
      <c r="P531" s="5">
        <v>43045.440000000002</v>
      </c>
      <c r="Q531" s="5">
        <v>4137529.64</v>
      </c>
      <c r="R531" s="5">
        <v>126808381.23999999</v>
      </c>
      <c r="S531" s="2" t="s">
        <v>22</v>
      </c>
    </row>
    <row r="532" spans="2:19">
      <c r="B532" s="86" t="s">
        <v>16</v>
      </c>
      <c r="C532" s="87"/>
      <c r="D532" s="88" t="s">
        <v>166</v>
      </c>
      <c r="E532" s="89"/>
      <c r="F532" s="87"/>
      <c r="G532" s="2" t="s">
        <v>18</v>
      </c>
      <c r="H532" s="2">
        <v>1991001347</v>
      </c>
      <c r="I532" s="2" t="s">
        <v>23</v>
      </c>
      <c r="J532" s="3" t="s">
        <v>24</v>
      </c>
      <c r="L532" s="2">
        <v>2030101000000</v>
      </c>
      <c r="M532" s="4" t="s">
        <v>21</v>
      </c>
      <c r="N532" s="5">
        <v>91038243.560000002</v>
      </c>
      <c r="O532" s="2" t="s">
        <v>22</v>
      </c>
      <c r="P532" s="5">
        <v>407101.94</v>
      </c>
      <c r="Q532" s="5">
        <v>2455805.1800000002</v>
      </c>
      <c r="R532" s="5">
        <v>93086946.799999997</v>
      </c>
      <c r="S532" s="2" t="s">
        <v>22</v>
      </c>
    </row>
    <row r="533" spans="2:19">
      <c r="B533" s="86" t="s">
        <v>16</v>
      </c>
      <c r="C533" s="87"/>
      <c r="D533" s="88" t="s">
        <v>166</v>
      </c>
      <c r="E533" s="89"/>
      <c r="F533" s="87"/>
      <c r="G533" s="2" t="s">
        <v>18</v>
      </c>
      <c r="H533" s="2">
        <v>1993001565</v>
      </c>
      <c r="I533" s="2" t="s">
        <v>23</v>
      </c>
      <c r="J533" s="3" t="s">
        <v>24</v>
      </c>
      <c r="L533" s="2">
        <v>2030101000000</v>
      </c>
      <c r="M533" s="4" t="s">
        <v>21</v>
      </c>
      <c r="N533" s="5">
        <v>20331612.359999999</v>
      </c>
      <c r="O533" s="2" t="s">
        <v>22</v>
      </c>
      <c r="P533" s="5">
        <v>2527966.91</v>
      </c>
      <c r="Q533" s="5">
        <v>398419.88</v>
      </c>
      <c r="R533" s="5">
        <v>18202065.329999998</v>
      </c>
      <c r="S533" s="2" t="s">
        <v>22</v>
      </c>
    </row>
    <row r="534" spans="2:19">
      <c r="B534" s="86" t="s">
        <v>16</v>
      </c>
      <c r="C534" s="87"/>
      <c r="D534" s="88" t="s">
        <v>166</v>
      </c>
      <c r="E534" s="89"/>
      <c r="F534" s="87"/>
      <c r="G534" s="2" t="s">
        <v>18</v>
      </c>
      <c r="H534" s="2">
        <v>1993002911</v>
      </c>
      <c r="I534" s="2" t="s">
        <v>23</v>
      </c>
      <c r="J534" s="3" t="s">
        <v>28</v>
      </c>
      <c r="L534" s="2">
        <v>2030101000000</v>
      </c>
      <c r="M534" s="4" t="s">
        <v>21</v>
      </c>
      <c r="N534" s="5">
        <v>48507586.380000003</v>
      </c>
      <c r="O534" s="2" t="s">
        <v>22</v>
      </c>
      <c r="P534" s="5">
        <v>11962535.84</v>
      </c>
      <c r="Q534" s="5">
        <v>3046515.7</v>
      </c>
      <c r="R534" s="5">
        <v>39591566.240000002</v>
      </c>
      <c r="S534" s="2" t="s">
        <v>22</v>
      </c>
    </row>
    <row r="535" spans="2:19">
      <c r="B535" s="86" t="s">
        <v>16</v>
      </c>
      <c r="C535" s="87"/>
      <c r="D535" s="88" t="s">
        <v>166</v>
      </c>
      <c r="E535" s="89"/>
      <c r="F535" s="87"/>
      <c r="G535" s="2" t="s">
        <v>18</v>
      </c>
      <c r="H535" s="2">
        <v>1994004274</v>
      </c>
      <c r="I535" s="2" t="s">
        <v>27</v>
      </c>
      <c r="J535" s="3" t="s">
        <v>20</v>
      </c>
      <c r="L535" s="2">
        <v>2030101000000</v>
      </c>
      <c r="M535" s="4" t="s">
        <v>21</v>
      </c>
      <c r="N535" s="5">
        <v>42442894.380000003</v>
      </c>
      <c r="O535" s="2" t="s">
        <v>22</v>
      </c>
      <c r="P535" s="5">
        <v>2304514.58</v>
      </c>
      <c r="Q535" s="5">
        <v>41.5</v>
      </c>
      <c r="R535" s="5">
        <v>40138421.299999997</v>
      </c>
      <c r="S535" s="2" t="s">
        <v>22</v>
      </c>
    </row>
    <row r="536" spans="2:19">
      <c r="B536" s="86" t="s">
        <v>16</v>
      </c>
      <c r="C536" s="87"/>
      <c r="D536" s="88" t="s">
        <v>166</v>
      </c>
      <c r="E536" s="89"/>
      <c r="F536" s="87"/>
      <c r="G536" s="2" t="s">
        <v>18</v>
      </c>
      <c r="H536" s="2">
        <v>1995000256</v>
      </c>
      <c r="I536" s="2" t="s">
        <v>23</v>
      </c>
      <c r="J536" s="3" t="s">
        <v>28</v>
      </c>
      <c r="L536" s="2">
        <v>2030101000000</v>
      </c>
      <c r="M536" s="4" t="s">
        <v>21</v>
      </c>
      <c r="N536" s="5">
        <v>4849685.21</v>
      </c>
      <c r="O536" s="2" t="s">
        <v>22</v>
      </c>
      <c r="P536" s="5">
        <v>23978.1</v>
      </c>
      <c r="Q536" s="5">
        <v>15187.39</v>
      </c>
      <c r="R536" s="5">
        <v>4840894.5</v>
      </c>
      <c r="S536" s="2" t="s">
        <v>22</v>
      </c>
    </row>
    <row r="537" spans="2:19">
      <c r="B537" s="86" t="s">
        <v>16</v>
      </c>
      <c r="C537" s="87"/>
      <c r="D537" s="88" t="s">
        <v>166</v>
      </c>
      <c r="E537" s="89"/>
      <c r="F537" s="87"/>
      <c r="G537" s="2" t="s">
        <v>18</v>
      </c>
      <c r="H537" s="2">
        <v>1995000418</v>
      </c>
      <c r="I537" s="2" t="s">
        <v>23</v>
      </c>
      <c r="J537" s="3" t="s">
        <v>24</v>
      </c>
      <c r="L537" s="2">
        <v>2030101000000</v>
      </c>
      <c r="M537" s="4" t="s">
        <v>21</v>
      </c>
      <c r="N537" s="5">
        <v>37658071.539999999</v>
      </c>
      <c r="O537" s="2" t="s">
        <v>22</v>
      </c>
      <c r="P537" s="5">
        <v>3491081.47</v>
      </c>
      <c r="Q537" s="5">
        <v>3183095.64</v>
      </c>
      <c r="R537" s="5">
        <v>37350085.710000001</v>
      </c>
      <c r="S537" s="2" t="s">
        <v>22</v>
      </c>
    </row>
    <row r="538" spans="2:19">
      <c r="B538" s="86" t="s">
        <v>16</v>
      </c>
      <c r="C538" s="87"/>
      <c r="D538" s="88" t="s">
        <v>166</v>
      </c>
      <c r="E538" s="89"/>
      <c r="F538" s="87"/>
      <c r="G538" s="2" t="s">
        <v>18</v>
      </c>
      <c r="H538" s="2">
        <v>1995000892</v>
      </c>
      <c r="I538" s="2" t="s">
        <v>23</v>
      </c>
      <c r="J538" s="3" t="s">
        <v>24</v>
      </c>
      <c r="L538" s="2">
        <v>2030101000000</v>
      </c>
      <c r="M538" s="4" t="s">
        <v>21</v>
      </c>
      <c r="N538" s="5">
        <v>28871375.23</v>
      </c>
      <c r="O538" s="2" t="s">
        <v>22</v>
      </c>
      <c r="P538" s="5">
        <v>423587.57</v>
      </c>
      <c r="Q538" s="5">
        <v>18693</v>
      </c>
      <c r="R538" s="5">
        <v>28466480.66</v>
      </c>
      <c r="S538" s="2" t="s">
        <v>22</v>
      </c>
    </row>
    <row r="539" spans="2:19">
      <c r="B539" s="86" t="s">
        <v>16</v>
      </c>
      <c r="C539" s="87"/>
      <c r="D539" s="88" t="s">
        <v>166</v>
      </c>
      <c r="E539" s="89"/>
      <c r="F539" s="87"/>
      <c r="G539" s="2" t="s">
        <v>18</v>
      </c>
      <c r="H539" s="2">
        <v>1996002538</v>
      </c>
      <c r="I539" s="2" t="s">
        <v>19</v>
      </c>
      <c r="J539" s="3" t="s">
        <v>24</v>
      </c>
      <c r="L539" s="2">
        <v>2030101000000</v>
      </c>
      <c r="M539" s="4" t="s">
        <v>21</v>
      </c>
      <c r="N539" s="5">
        <v>4215974.1100000003</v>
      </c>
      <c r="O539" s="2" t="s">
        <v>22</v>
      </c>
      <c r="P539" s="5">
        <v>1698.99</v>
      </c>
      <c r="Q539" s="5">
        <v>53377.94</v>
      </c>
      <c r="R539" s="5">
        <v>4267653.0599999996</v>
      </c>
      <c r="S539" s="2" t="s">
        <v>22</v>
      </c>
    </row>
    <row r="540" spans="2:19">
      <c r="B540" s="86" t="s">
        <v>16</v>
      </c>
      <c r="C540" s="87"/>
      <c r="D540" s="88" t="s">
        <v>166</v>
      </c>
      <c r="E540" s="89"/>
      <c r="F540" s="87"/>
      <c r="G540" s="2" t="s">
        <v>18</v>
      </c>
      <c r="H540" s="2">
        <v>1996003811</v>
      </c>
      <c r="I540" s="2" t="s">
        <v>23</v>
      </c>
      <c r="J540" s="3" t="s">
        <v>24</v>
      </c>
      <c r="L540" s="2">
        <v>2030101000000</v>
      </c>
      <c r="M540" s="4" t="s">
        <v>21</v>
      </c>
      <c r="N540" s="5">
        <v>22666900.300000001</v>
      </c>
      <c r="O540" s="2" t="s">
        <v>22</v>
      </c>
      <c r="P540" s="5">
        <v>487769.33</v>
      </c>
      <c r="Q540" s="5">
        <v>155125.56</v>
      </c>
      <c r="R540" s="5">
        <v>22334256.530000001</v>
      </c>
      <c r="S540" s="2" t="s">
        <v>22</v>
      </c>
    </row>
    <row r="541" spans="2:19">
      <c r="B541" s="86" t="s">
        <v>16</v>
      </c>
      <c r="C541" s="87"/>
      <c r="D541" s="88" t="s">
        <v>166</v>
      </c>
      <c r="E541" s="89"/>
      <c r="F541" s="87"/>
      <c r="G541" s="2" t="s">
        <v>18</v>
      </c>
      <c r="H541" s="2">
        <v>1996004956</v>
      </c>
      <c r="I541" s="2" t="s">
        <v>23</v>
      </c>
      <c r="J541" s="3" t="s">
        <v>28</v>
      </c>
      <c r="L541" s="2">
        <v>2030101000000</v>
      </c>
      <c r="M541" s="4" t="s">
        <v>21</v>
      </c>
      <c r="N541" s="5">
        <v>10934167.18</v>
      </c>
      <c r="O541" s="2" t="s">
        <v>22</v>
      </c>
      <c r="P541" s="5">
        <v>311091.99</v>
      </c>
      <c r="Q541" s="5">
        <v>2073.33</v>
      </c>
      <c r="R541" s="5">
        <v>10625148.52</v>
      </c>
      <c r="S541" s="2" t="s">
        <v>22</v>
      </c>
    </row>
    <row r="542" spans="2:19">
      <c r="B542" s="86" t="s">
        <v>16</v>
      </c>
      <c r="C542" s="87"/>
      <c r="D542" s="88" t="s">
        <v>166</v>
      </c>
      <c r="E542" s="89"/>
      <c r="F542" s="87"/>
      <c r="G542" s="2" t="s">
        <v>18</v>
      </c>
      <c r="H542" s="2">
        <v>1997001111</v>
      </c>
      <c r="I542" s="2" t="s">
        <v>23</v>
      </c>
      <c r="J542" s="3" t="s">
        <v>24</v>
      </c>
      <c r="L542" s="2">
        <v>2030101000000</v>
      </c>
      <c r="M542" s="4" t="s">
        <v>21</v>
      </c>
      <c r="N542" s="5">
        <v>281308202.92000002</v>
      </c>
      <c r="O542" s="2" t="s">
        <v>22</v>
      </c>
      <c r="P542" s="5">
        <v>4350893.75</v>
      </c>
      <c r="Q542" s="5">
        <v>2076739.4</v>
      </c>
      <c r="R542" s="5">
        <v>279034048.56999999</v>
      </c>
      <c r="S542" s="2" t="s">
        <v>22</v>
      </c>
    </row>
    <row r="543" spans="2:19">
      <c r="B543" s="86" t="s">
        <v>16</v>
      </c>
      <c r="C543" s="87"/>
      <c r="D543" s="88" t="s">
        <v>166</v>
      </c>
      <c r="E543" s="89"/>
      <c r="F543" s="87"/>
      <c r="G543" s="2" t="s">
        <v>18</v>
      </c>
      <c r="H543" s="2">
        <v>1997001683</v>
      </c>
      <c r="I543" s="2" t="s">
        <v>23</v>
      </c>
      <c r="J543" s="3" t="s">
        <v>28</v>
      </c>
      <c r="L543" s="2">
        <v>2030101000000</v>
      </c>
      <c r="M543" s="4" t="s">
        <v>21</v>
      </c>
      <c r="N543" s="5">
        <v>52869622.740000002</v>
      </c>
      <c r="O543" s="2" t="s">
        <v>22</v>
      </c>
      <c r="P543" s="5">
        <v>2442527.31</v>
      </c>
      <c r="Q543" s="5">
        <v>1920729.05</v>
      </c>
      <c r="R543" s="5">
        <v>52347824.479999997</v>
      </c>
      <c r="S543" s="2" t="s">
        <v>22</v>
      </c>
    </row>
    <row r="544" spans="2:19">
      <c r="B544" s="86" t="s">
        <v>16</v>
      </c>
      <c r="C544" s="87"/>
      <c r="D544" s="88" t="s">
        <v>166</v>
      </c>
      <c r="E544" s="89"/>
      <c r="F544" s="87"/>
      <c r="G544" s="2" t="s">
        <v>18</v>
      </c>
      <c r="H544" s="2">
        <v>1998003418</v>
      </c>
      <c r="I544" s="2" t="s">
        <v>23</v>
      </c>
      <c r="J544" s="3" t="s">
        <v>24</v>
      </c>
      <c r="L544" s="2">
        <v>2030101000000</v>
      </c>
      <c r="M544" s="4" t="s">
        <v>21</v>
      </c>
      <c r="N544" s="5">
        <v>26344004.41</v>
      </c>
      <c r="O544" s="2" t="s">
        <v>22</v>
      </c>
      <c r="P544" s="5">
        <v>1080489.69</v>
      </c>
      <c r="Q544" s="5">
        <v>77.209999999999994</v>
      </c>
      <c r="R544" s="5">
        <v>25263591.93</v>
      </c>
      <c r="S544" s="2" t="s">
        <v>22</v>
      </c>
    </row>
    <row r="545" spans="2:19">
      <c r="B545" s="86" t="s">
        <v>16</v>
      </c>
      <c r="C545" s="87"/>
      <c r="D545" s="88" t="s">
        <v>166</v>
      </c>
      <c r="E545" s="89"/>
      <c r="F545" s="87"/>
      <c r="G545" s="2" t="s">
        <v>18</v>
      </c>
      <c r="H545" s="2">
        <v>1998003892</v>
      </c>
      <c r="I545" s="2" t="s">
        <v>19</v>
      </c>
      <c r="J545" s="3" t="s">
        <v>24</v>
      </c>
      <c r="L545" s="2">
        <v>2030101000000</v>
      </c>
      <c r="M545" s="4" t="s">
        <v>21</v>
      </c>
      <c r="N545" s="5">
        <v>142233843.19999999</v>
      </c>
      <c r="O545" s="2" t="s">
        <v>22</v>
      </c>
      <c r="P545" s="5">
        <v>138217.97</v>
      </c>
      <c r="Q545" s="5">
        <v>635012.34</v>
      </c>
      <c r="R545" s="5">
        <v>142730637.56999999</v>
      </c>
      <c r="S545" s="2" t="s">
        <v>22</v>
      </c>
    </row>
    <row r="546" spans="2:19">
      <c r="B546" s="86" t="s">
        <v>16</v>
      </c>
      <c r="C546" s="87"/>
      <c r="D546" s="88" t="s">
        <v>166</v>
      </c>
      <c r="E546" s="89"/>
      <c r="F546" s="87"/>
      <c r="G546" s="2" t="s">
        <v>18</v>
      </c>
      <c r="H546" s="2">
        <v>1998004392</v>
      </c>
      <c r="I546" s="2" t="s">
        <v>23</v>
      </c>
      <c r="J546" s="3" t="s">
        <v>28</v>
      </c>
      <c r="L546" s="2">
        <v>2030101000000</v>
      </c>
      <c r="M546" s="4" t="s">
        <v>21</v>
      </c>
      <c r="N546" s="5">
        <v>263397089.69999999</v>
      </c>
      <c r="O546" s="2" t="s">
        <v>22</v>
      </c>
      <c r="P546" s="5">
        <v>1957167.97</v>
      </c>
      <c r="Q546" s="5">
        <v>2853397</v>
      </c>
      <c r="R546" s="5">
        <v>264293318.72999999</v>
      </c>
      <c r="S546" s="2" t="s">
        <v>22</v>
      </c>
    </row>
    <row r="547" spans="2:19">
      <c r="B547" s="86" t="s">
        <v>16</v>
      </c>
      <c r="C547" s="87"/>
      <c r="D547" s="88" t="s">
        <v>166</v>
      </c>
      <c r="E547" s="89"/>
      <c r="F547" s="87"/>
      <c r="G547" s="2" t="s">
        <v>18</v>
      </c>
      <c r="H547" s="2">
        <v>1998005747</v>
      </c>
      <c r="I547" s="2" t="s">
        <v>19</v>
      </c>
      <c r="J547" s="3" t="s">
        <v>24</v>
      </c>
      <c r="L547" s="2">
        <v>2030101000000</v>
      </c>
      <c r="M547" s="4" t="s">
        <v>21</v>
      </c>
      <c r="N547" s="5">
        <v>194045433.44</v>
      </c>
      <c r="O547" s="2" t="s">
        <v>22</v>
      </c>
      <c r="P547" s="5">
        <v>248267.31</v>
      </c>
      <c r="Q547" s="5">
        <v>1769615.8</v>
      </c>
      <c r="R547" s="5">
        <v>195566781.93000001</v>
      </c>
      <c r="S547" s="2" t="s">
        <v>22</v>
      </c>
    </row>
    <row r="548" spans="2:19">
      <c r="B548" s="86" t="s">
        <v>16</v>
      </c>
      <c r="C548" s="87"/>
      <c r="D548" s="88" t="s">
        <v>166</v>
      </c>
      <c r="E548" s="89"/>
      <c r="F548" s="87"/>
      <c r="G548" s="2" t="s">
        <v>18</v>
      </c>
      <c r="H548" s="2">
        <v>1999000218</v>
      </c>
      <c r="I548" s="2" t="s">
        <v>23</v>
      </c>
      <c r="J548" s="3" t="s">
        <v>24</v>
      </c>
      <c r="L548" s="2">
        <v>2030101000000</v>
      </c>
      <c r="M548" s="4" t="s">
        <v>21</v>
      </c>
      <c r="N548" s="5">
        <v>8028028.8300000001</v>
      </c>
      <c r="O548" s="2" t="s">
        <v>22</v>
      </c>
      <c r="P548" s="5">
        <v>19120.560000000001</v>
      </c>
      <c r="Q548" s="5">
        <v>71146.990000000005</v>
      </c>
      <c r="R548" s="5">
        <v>8080055.2599999998</v>
      </c>
      <c r="S548" s="2" t="s">
        <v>22</v>
      </c>
    </row>
    <row r="549" spans="2:19">
      <c r="B549" s="86" t="s">
        <v>16</v>
      </c>
      <c r="C549" s="87"/>
      <c r="D549" s="88" t="s">
        <v>166</v>
      </c>
      <c r="E549" s="89"/>
      <c r="F549" s="87"/>
      <c r="G549" s="2" t="s">
        <v>18</v>
      </c>
      <c r="H549" s="2">
        <v>1999001419</v>
      </c>
      <c r="I549" s="2" t="s">
        <v>19</v>
      </c>
      <c r="J549" s="3" t="s">
        <v>24</v>
      </c>
      <c r="L549" s="2">
        <v>2030101000000</v>
      </c>
      <c r="M549" s="4" t="s">
        <v>21</v>
      </c>
      <c r="N549" s="5">
        <v>24862044.010000002</v>
      </c>
      <c r="O549" s="2" t="s">
        <v>22</v>
      </c>
      <c r="P549" s="5">
        <v>277452.09000000003</v>
      </c>
      <c r="Q549" s="5">
        <v>0</v>
      </c>
      <c r="R549" s="5">
        <v>24584591.920000002</v>
      </c>
      <c r="S549" s="2" t="s">
        <v>22</v>
      </c>
    </row>
    <row r="550" spans="2:19">
      <c r="B550" s="86" t="s">
        <v>16</v>
      </c>
      <c r="C550" s="87"/>
      <c r="D550" s="88" t="s">
        <v>166</v>
      </c>
      <c r="E550" s="89"/>
      <c r="F550" s="87"/>
      <c r="G550" s="2" t="s">
        <v>18</v>
      </c>
      <c r="H550" s="2">
        <v>1999001818</v>
      </c>
      <c r="I550" s="2" t="s">
        <v>23</v>
      </c>
      <c r="J550" s="3" t="s">
        <v>24</v>
      </c>
      <c r="L550" s="2">
        <v>2030101000000</v>
      </c>
      <c r="M550" s="4" t="s">
        <v>21</v>
      </c>
      <c r="N550" s="5">
        <v>73042418.719999999</v>
      </c>
      <c r="O550" s="2" t="s">
        <v>22</v>
      </c>
      <c r="P550" s="5">
        <v>4831860.67</v>
      </c>
      <c r="Q550" s="5">
        <v>1094687.01</v>
      </c>
      <c r="R550" s="5">
        <v>69305245.060000002</v>
      </c>
      <c r="S550" s="2" t="s">
        <v>22</v>
      </c>
    </row>
    <row r="551" spans="2:19">
      <c r="B551" s="86" t="s">
        <v>16</v>
      </c>
      <c r="C551" s="87"/>
      <c r="D551" s="88" t="s">
        <v>166</v>
      </c>
      <c r="E551" s="89"/>
      <c r="F551" s="87"/>
      <c r="G551" s="2" t="s">
        <v>18</v>
      </c>
      <c r="H551" s="2">
        <v>2000003192</v>
      </c>
      <c r="I551" s="2" t="s">
        <v>19</v>
      </c>
      <c r="J551" s="3" t="s">
        <v>24</v>
      </c>
      <c r="L551" s="2">
        <v>2030101000000</v>
      </c>
      <c r="M551" s="4" t="s">
        <v>21</v>
      </c>
      <c r="N551" s="5">
        <v>35422315.350000001</v>
      </c>
      <c r="O551" s="2" t="s">
        <v>22</v>
      </c>
      <c r="P551" s="5">
        <v>23122.43</v>
      </c>
      <c r="Q551" s="5">
        <v>355416.47</v>
      </c>
      <c r="R551" s="5">
        <v>35754609.390000001</v>
      </c>
      <c r="S551" s="2" t="s">
        <v>22</v>
      </c>
    </row>
    <row r="552" spans="2:19">
      <c r="B552" s="86" t="s">
        <v>16</v>
      </c>
      <c r="C552" s="87"/>
      <c r="D552" s="88" t="s">
        <v>166</v>
      </c>
      <c r="E552" s="89"/>
      <c r="F552" s="87"/>
      <c r="G552" s="2" t="s">
        <v>18</v>
      </c>
      <c r="H552" s="2">
        <v>2000004083</v>
      </c>
      <c r="I552" s="2" t="s">
        <v>19</v>
      </c>
      <c r="J552" s="3" t="s">
        <v>24</v>
      </c>
      <c r="L552" s="2">
        <v>2030101000000</v>
      </c>
      <c r="M552" s="4" t="s">
        <v>21</v>
      </c>
      <c r="N552" s="5">
        <v>19766674.52</v>
      </c>
      <c r="O552" s="2" t="s">
        <v>22</v>
      </c>
      <c r="P552" s="5">
        <v>2800.87</v>
      </c>
      <c r="Q552" s="5">
        <v>273484.24</v>
      </c>
      <c r="R552" s="5">
        <v>20037357.890000001</v>
      </c>
      <c r="S552" s="2" t="s">
        <v>22</v>
      </c>
    </row>
    <row r="553" spans="2:19">
      <c r="B553" s="86" t="s">
        <v>16</v>
      </c>
      <c r="C553" s="87"/>
      <c r="D553" s="88" t="s">
        <v>166</v>
      </c>
      <c r="E553" s="89"/>
      <c r="F553" s="87"/>
      <c r="G553" s="2" t="s">
        <v>18</v>
      </c>
      <c r="H553" s="2">
        <v>2000007211</v>
      </c>
      <c r="I553" s="2" t="s">
        <v>19</v>
      </c>
      <c r="J553" s="3" t="s">
        <v>24</v>
      </c>
      <c r="L553" s="2">
        <v>2030101000000</v>
      </c>
      <c r="M553" s="4" t="s">
        <v>21</v>
      </c>
      <c r="N553" s="5">
        <v>551204354.92999995</v>
      </c>
      <c r="O553" s="2" t="s">
        <v>22</v>
      </c>
      <c r="P553" s="5">
        <v>1544688.19</v>
      </c>
      <c r="Q553" s="5">
        <v>6288927.5300000003</v>
      </c>
      <c r="R553" s="5">
        <v>555948594.26999998</v>
      </c>
      <c r="S553" s="2" t="s">
        <v>22</v>
      </c>
    </row>
    <row r="554" spans="2:19">
      <c r="B554" s="86" t="s">
        <v>16</v>
      </c>
      <c r="C554" s="87"/>
      <c r="D554" s="88" t="s">
        <v>166</v>
      </c>
      <c r="E554" s="89"/>
      <c r="F554" s="87"/>
      <c r="G554" s="2" t="s">
        <v>18</v>
      </c>
      <c r="H554" s="2">
        <v>2001000138</v>
      </c>
      <c r="I554" s="2" t="s">
        <v>19</v>
      </c>
      <c r="J554" s="3" t="s">
        <v>24</v>
      </c>
      <c r="L554" s="2">
        <v>2030101000000</v>
      </c>
      <c r="M554" s="4" t="s">
        <v>21</v>
      </c>
      <c r="N554" s="5">
        <v>106377331.25</v>
      </c>
      <c r="O554" s="2" t="s">
        <v>22</v>
      </c>
      <c r="P554" s="5">
        <v>185404.22</v>
      </c>
      <c r="Q554" s="5">
        <v>1510090.83</v>
      </c>
      <c r="R554" s="5">
        <v>107702017.86</v>
      </c>
      <c r="S554" s="2" t="s">
        <v>22</v>
      </c>
    </row>
    <row r="555" spans="2:19">
      <c r="B555" s="86" t="s">
        <v>16</v>
      </c>
      <c r="C555" s="87"/>
      <c r="D555" s="88" t="s">
        <v>166</v>
      </c>
      <c r="E555" s="89"/>
      <c r="F555" s="87"/>
      <c r="G555" s="2" t="s">
        <v>18</v>
      </c>
      <c r="H555" s="2">
        <v>2001000383</v>
      </c>
      <c r="I555" s="2" t="s">
        <v>19</v>
      </c>
      <c r="J555" s="3" t="s">
        <v>24</v>
      </c>
      <c r="L555" s="2">
        <v>2030101000000</v>
      </c>
      <c r="M555" s="4" t="s">
        <v>21</v>
      </c>
      <c r="N555" s="5">
        <v>76298166.200000003</v>
      </c>
      <c r="O555" s="2" t="s">
        <v>22</v>
      </c>
      <c r="P555" s="5">
        <v>1102294.55</v>
      </c>
      <c r="Q555" s="5">
        <v>996403.95</v>
      </c>
      <c r="R555" s="5">
        <v>76192275.599999994</v>
      </c>
      <c r="S555" s="2" t="s">
        <v>22</v>
      </c>
    </row>
    <row r="556" spans="2:19">
      <c r="B556" s="86" t="s">
        <v>16</v>
      </c>
      <c r="C556" s="87"/>
      <c r="D556" s="88" t="s">
        <v>166</v>
      </c>
      <c r="E556" s="89"/>
      <c r="F556" s="87"/>
      <c r="G556" s="2" t="s">
        <v>18</v>
      </c>
      <c r="H556" s="2">
        <v>2002001618</v>
      </c>
      <c r="I556" s="2" t="s">
        <v>19</v>
      </c>
      <c r="J556" s="3" t="s">
        <v>24</v>
      </c>
      <c r="L556" s="2">
        <v>2030101000000</v>
      </c>
      <c r="M556" s="4" t="s">
        <v>21</v>
      </c>
      <c r="N556" s="5">
        <v>82604150.010000005</v>
      </c>
      <c r="O556" s="2" t="s">
        <v>22</v>
      </c>
      <c r="P556" s="5">
        <v>22704.57</v>
      </c>
      <c r="Q556" s="5">
        <v>58725.35</v>
      </c>
      <c r="R556" s="5">
        <v>82640170.790000007</v>
      </c>
      <c r="S556" s="2" t="s">
        <v>22</v>
      </c>
    </row>
    <row r="557" spans="2:19">
      <c r="B557" s="86" t="s">
        <v>16</v>
      </c>
      <c r="C557" s="87"/>
      <c r="D557" s="88" t="s">
        <v>166</v>
      </c>
      <c r="E557" s="89"/>
      <c r="F557" s="87"/>
      <c r="G557" s="2" t="s">
        <v>18</v>
      </c>
      <c r="H557" s="2">
        <v>2003000119</v>
      </c>
      <c r="I557" s="2" t="s">
        <v>27</v>
      </c>
      <c r="J557" s="3" t="s">
        <v>28</v>
      </c>
      <c r="L557" s="2">
        <v>2030101000000</v>
      </c>
      <c r="M557" s="4" t="s">
        <v>21</v>
      </c>
      <c r="N557" s="5">
        <v>397727388.08999997</v>
      </c>
      <c r="O557" s="2" t="s">
        <v>22</v>
      </c>
      <c r="P557" s="5">
        <v>37945928.409999996</v>
      </c>
      <c r="Q557" s="5">
        <v>31666505.32</v>
      </c>
      <c r="R557" s="5">
        <v>391447965</v>
      </c>
      <c r="S557" s="2" t="s">
        <v>22</v>
      </c>
    </row>
    <row r="558" spans="2:19">
      <c r="B558" s="86" t="s">
        <v>16</v>
      </c>
      <c r="C558" s="87"/>
      <c r="D558" s="88" t="s">
        <v>166</v>
      </c>
      <c r="E558" s="89"/>
      <c r="F558" s="87"/>
      <c r="G558" s="2" t="s">
        <v>18</v>
      </c>
      <c r="H558" s="2">
        <v>2003001174</v>
      </c>
      <c r="I558" s="2" t="s">
        <v>19</v>
      </c>
      <c r="J558" s="3" t="s">
        <v>24</v>
      </c>
      <c r="L558" s="2">
        <v>2030101000000</v>
      </c>
      <c r="M558" s="4" t="s">
        <v>21</v>
      </c>
      <c r="N558" s="5">
        <v>18305477.57</v>
      </c>
      <c r="O558" s="2" t="s">
        <v>22</v>
      </c>
      <c r="P558" s="5">
        <v>11442.64</v>
      </c>
      <c r="Q558" s="5">
        <v>120177.73</v>
      </c>
      <c r="R558" s="5">
        <v>18414212.66</v>
      </c>
      <c r="S558" s="2" t="s">
        <v>22</v>
      </c>
    </row>
    <row r="559" spans="2:19">
      <c r="B559" s="86" t="s">
        <v>16</v>
      </c>
      <c r="C559" s="87"/>
      <c r="D559" s="88" t="s">
        <v>166</v>
      </c>
      <c r="E559" s="89"/>
      <c r="F559" s="87"/>
      <c r="G559" s="2" t="s">
        <v>18</v>
      </c>
      <c r="H559" s="2">
        <v>2003001247</v>
      </c>
      <c r="I559" s="2" t="s">
        <v>27</v>
      </c>
      <c r="J559" s="3" t="s">
        <v>28</v>
      </c>
      <c r="L559" s="2">
        <v>2030101000000</v>
      </c>
      <c r="M559" s="4" t="s">
        <v>21</v>
      </c>
      <c r="N559" s="5">
        <v>1248274554.24</v>
      </c>
      <c r="O559" s="2" t="s">
        <v>22</v>
      </c>
      <c r="P559" s="5">
        <v>76183879.230000004</v>
      </c>
      <c r="Q559" s="5">
        <v>44958541.920000002</v>
      </c>
      <c r="R559" s="5">
        <v>1217049216.9300001</v>
      </c>
      <c r="S559" s="2" t="s">
        <v>22</v>
      </c>
    </row>
    <row r="560" spans="2:19">
      <c r="B560" s="86" t="s">
        <v>16</v>
      </c>
      <c r="C560" s="87"/>
      <c r="D560" s="88" t="s">
        <v>166</v>
      </c>
      <c r="E560" s="89"/>
      <c r="F560" s="87"/>
      <c r="G560" s="2" t="s">
        <v>18</v>
      </c>
      <c r="H560" s="2">
        <v>2004000392</v>
      </c>
      <c r="I560" s="2" t="s">
        <v>23</v>
      </c>
      <c r="J560" s="3" t="s">
        <v>24</v>
      </c>
      <c r="L560" s="2">
        <v>2030101000000</v>
      </c>
      <c r="M560" s="4" t="s">
        <v>21</v>
      </c>
      <c r="N560" s="5">
        <v>138681201.41999999</v>
      </c>
      <c r="O560" s="2" t="s">
        <v>22</v>
      </c>
      <c r="P560" s="5">
        <v>11469121.98</v>
      </c>
      <c r="Q560" s="5">
        <v>2137546.09</v>
      </c>
      <c r="R560" s="5">
        <v>129349625.53</v>
      </c>
      <c r="S560" s="2" t="s">
        <v>22</v>
      </c>
    </row>
    <row r="561" spans="2:19">
      <c r="B561" s="86" t="s">
        <v>16</v>
      </c>
      <c r="C561" s="87"/>
      <c r="D561" s="88" t="s">
        <v>166</v>
      </c>
      <c r="E561" s="89"/>
      <c r="F561" s="87"/>
      <c r="G561" s="2" t="s">
        <v>18</v>
      </c>
      <c r="H561" s="2">
        <v>2004000465</v>
      </c>
      <c r="I561" s="2" t="s">
        <v>23</v>
      </c>
      <c r="J561" s="3" t="s">
        <v>24</v>
      </c>
      <c r="L561" s="2">
        <v>2030101000000</v>
      </c>
      <c r="M561" s="4" t="s">
        <v>21</v>
      </c>
      <c r="N561" s="5">
        <v>1624204097.8800001</v>
      </c>
      <c r="O561" s="2" t="s">
        <v>22</v>
      </c>
      <c r="P561" s="5">
        <v>95674950.579999998</v>
      </c>
      <c r="Q561" s="5">
        <v>42837901.259999998</v>
      </c>
      <c r="R561" s="5">
        <v>1571367048.5599999</v>
      </c>
      <c r="S561" s="2" t="s">
        <v>22</v>
      </c>
    </row>
    <row r="562" spans="2:19">
      <c r="B562" s="86" t="s">
        <v>16</v>
      </c>
      <c r="C562" s="87"/>
      <c r="D562" s="88" t="s">
        <v>166</v>
      </c>
      <c r="E562" s="89"/>
      <c r="F562" s="87"/>
      <c r="G562" s="2" t="s">
        <v>18</v>
      </c>
      <c r="H562" s="2">
        <v>2004000538</v>
      </c>
      <c r="I562" s="2" t="s">
        <v>23</v>
      </c>
      <c r="J562" s="3" t="s">
        <v>24</v>
      </c>
      <c r="L562" s="2">
        <v>2030101000000</v>
      </c>
      <c r="M562" s="4" t="s">
        <v>21</v>
      </c>
      <c r="N562" s="5">
        <v>608831644.83000004</v>
      </c>
      <c r="O562" s="2" t="s">
        <v>22</v>
      </c>
      <c r="P562" s="5">
        <v>37648314.850000001</v>
      </c>
      <c r="Q562" s="5">
        <v>9621650.1400000006</v>
      </c>
      <c r="R562" s="5">
        <v>580804980.12</v>
      </c>
      <c r="S562" s="2" t="s">
        <v>22</v>
      </c>
    </row>
    <row r="563" spans="2:19">
      <c r="B563" s="86" t="s">
        <v>16</v>
      </c>
      <c r="C563" s="87"/>
      <c r="D563" s="88" t="s">
        <v>166</v>
      </c>
      <c r="E563" s="89"/>
      <c r="F563" s="87"/>
      <c r="G563" s="2" t="s">
        <v>18</v>
      </c>
      <c r="H563" s="2">
        <v>2004001518</v>
      </c>
      <c r="I563" s="2" t="s">
        <v>19</v>
      </c>
      <c r="J563" s="3" t="s">
        <v>24</v>
      </c>
      <c r="L563" s="2">
        <v>2030101000000</v>
      </c>
      <c r="M563" s="4" t="s">
        <v>21</v>
      </c>
      <c r="N563" s="5">
        <v>107689835.56999999</v>
      </c>
      <c r="O563" s="2" t="s">
        <v>22</v>
      </c>
      <c r="P563" s="5">
        <v>798422.83</v>
      </c>
      <c r="Q563" s="5">
        <v>6906811.7300000004</v>
      </c>
      <c r="R563" s="5">
        <v>113798224.47</v>
      </c>
      <c r="S563" s="2" t="s">
        <v>22</v>
      </c>
    </row>
    <row r="564" spans="2:19">
      <c r="B564" s="86" t="s">
        <v>16</v>
      </c>
      <c r="C564" s="87"/>
      <c r="D564" s="88" t="s">
        <v>166</v>
      </c>
      <c r="E564" s="89"/>
      <c r="F564" s="87"/>
      <c r="G564" s="2" t="s">
        <v>18</v>
      </c>
      <c r="H564" s="2">
        <v>2004003138</v>
      </c>
      <c r="I564" s="2" t="s">
        <v>27</v>
      </c>
      <c r="J564" s="3" t="s">
        <v>24</v>
      </c>
      <c r="L564" s="2">
        <v>2030101000000</v>
      </c>
      <c r="M564" s="4" t="s">
        <v>21</v>
      </c>
      <c r="N564" s="5">
        <v>26536828</v>
      </c>
      <c r="O564" s="2" t="s">
        <v>22</v>
      </c>
      <c r="P564" s="5">
        <v>922055</v>
      </c>
      <c r="Q564" s="5">
        <v>1300683</v>
      </c>
      <c r="R564" s="5">
        <v>26915456</v>
      </c>
      <c r="S564" s="2" t="s">
        <v>22</v>
      </c>
    </row>
    <row r="565" spans="2:19">
      <c r="B565" s="86" t="s">
        <v>16</v>
      </c>
      <c r="C565" s="87"/>
      <c r="D565" s="88" t="s">
        <v>166</v>
      </c>
      <c r="E565" s="89"/>
      <c r="F565" s="87"/>
      <c r="G565" s="2" t="s">
        <v>18</v>
      </c>
      <c r="H565" s="2">
        <v>2005001074</v>
      </c>
      <c r="I565" s="2" t="s">
        <v>27</v>
      </c>
      <c r="J565" s="3" t="s">
        <v>28</v>
      </c>
      <c r="L565" s="2">
        <v>2030101000000</v>
      </c>
      <c r="M565" s="4" t="s">
        <v>21</v>
      </c>
      <c r="N565" s="5">
        <v>80732916.150000006</v>
      </c>
      <c r="O565" s="2" t="s">
        <v>22</v>
      </c>
      <c r="P565" s="5">
        <v>940187.48</v>
      </c>
      <c r="Q565" s="5">
        <v>287320.33</v>
      </c>
      <c r="R565" s="5">
        <v>80080049</v>
      </c>
      <c r="S565" s="2" t="s">
        <v>22</v>
      </c>
    </row>
    <row r="566" spans="2:19">
      <c r="B566" s="86" t="s">
        <v>16</v>
      </c>
      <c r="C566" s="87"/>
      <c r="D566" s="88" t="s">
        <v>166</v>
      </c>
      <c r="E566" s="89"/>
      <c r="F566" s="87"/>
      <c r="G566" s="2" t="s">
        <v>18</v>
      </c>
      <c r="H566" s="2">
        <v>2005001392</v>
      </c>
      <c r="I566" s="2" t="s">
        <v>23</v>
      </c>
      <c r="J566" s="3" t="s">
        <v>24</v>
      </c>
      <c r="L566" s="2">
        <v>2030101000000</v>
      </c>
      <c r="M566" s="4" t="s">
        <v>21</v>
      </c>
      <c r="N566" s="5">
        <v>10934462.6</v>
      </c>
      <c r="O566" s="2" t="s">
        <v>22</v>
      </c>
      <c r="P566" s="5">
        <v>14970.75</v>
      </c>
      <c r="Q566" s="5">
        <v>62411.97</v>
      </c>
      <c r="R566" s="5">
        <v>10981903.82</v>
      </c>
      <c r="S566" s="2" t="s">
        <v>22</v>
      </c>
    </row>
    <row r="567" spans="2:19">
      <c r="B567" s="86" t="s">
        <v>16</v>
      </c>
      <c r="C567" s="87"/>
      <c r="D567" s="88" t="s">
        <v>166</v>
      </c>
      <c r="E567" s="89"/>
      <c r="F567" s="87"/>
      <c r="G567" s="2" t="s">
        <v>18</v>
      </c>
      <c r="H567" s="2">
        <v>2005004065</v>
      </c>
      <c r="I567" s="2" t="s">
        <v>19</v>
      </c>
      <c r="J567" s="3" t="s">
        <v>24</v>
      </c>
      <c r="L567" s="2">
        <v>2030101000000</v>
      </c>
      <c r="M567" s="4" t="s">
        <v>21</v>
      </c>
      <c r="N567" s="5">
        <v>19723319.07</v>
      </c>
      <c r="O567" s="2" t="s">
        <v>22</v>
      </c>
      <c r="P567" s="5">
        <v>1116660.6299999999</v>
      </c>
      <c r="Q567" s="5">
        <v>1285867.71</v>
      </c>
      <c r="R567" s="5">
        <v>19892526.149999999</v>
      </c>
      <c r="S567" s="2" t="s">
        <v>22</v>
      </c>
    </row>
    <row r="568" spans="2:19">
      <c r="B568" s="86" t="s">
        <v>16</v>
      </c>
      <c r="C568" s="87"/>
      <c r="D568" s="88" t="s">
        <v>166</v>
      </c>
      <c r="E568" s="89"/>
      <c r="F568" s="87"/>
      <c r="G568" s="2" t="s">
        <v>18</v>
      </c>
      <c r="H568" s="2">
        <v>2005004138</v>
      </c>
      <c r="I568" s="2" t="s">
        <v>19</v>
      </c>
      <c r="J568" s="3" t="s">
        <v>24</v>
      </c>
      <c r="L568" s="2">
        <v>2030101000000</v>
      </c>
      <c r="M568" s="4" t="s">
        <v>21</v>
      </c>
      <c r="N568" s="5">
        <v>49318615.75</v>
      </c>
      <c r="O568" s="2" t="s">
        <v>22</v>
      </c>
      <c r="P568" s="5">
        <v>301845.09999999998</v>
      </c>
      <c r="Q568" s="5">
        <v>255.51</v>
      </c>
      <c r="R568" s="5">
        <v>49017026.159999996</v>
      </c>
      <c r="S568" s="2" t="s">
        <v>22</v>
      </c>
    </row>
    <row r="569" spans="2:19">
      <c r="B569" s="86" t="s">
        <v>16</v>
      </c>
      <c r="C569" s="87"/>
      <c r="D569" s="88" t="s">
        <v>166</v>
      </c>
      <c r="E569" s="89"/>
      <c r="F569" s="87"/>
      <c r="G569" s="2" t="s">
        <v>18</v>
      </c>
      <c r="H569" s="2">
        <v>2005004383</v>
      </c>
      <c r="I569" s="2" t="s">
        <v>23</v>
      </c>
      <c r="J569" s="3" t="s">
        <v>24</v>
      </c>
      <c r="L569" s="2">
        <v>2030101000000</v>
      </c>
      <c r="M569" s="4" t="s">
        <v>21</v>
      </c>
      <c r="N569" s="5">
        <v>116844803.86</v>
      </c>
      <c r="O569" s="2" t="s">
        <v>22</v>
      </c>
      <c r="P569" s="5">
        <v>251835.98</v>
      </c>
      <c r="Q569" s="5">
        <v>591945.99</v>
      </c>
      <c r="R569" s="5">
        <v>117184913.87</v>
      </c>
      <c r="S569" s="2" t="s">
        <v>22</v>
      </c>
    </row>
    <row r="570" spans="2:19">
      <c r="B570" s="86" t="s">
        <v>16</v>
      </c>
      <c r="C570" s="87"/>
      <c r="D570" s="88" t="s">
        <v>166</v>
      </c>
      <c r="E570" s="89"/>
      <c r="F570" s="87"/>
      <c r="G570" s="2" t="s">
        <v>18</v>
      </c>
      <c r="H570" s="2">
        <v>2005004456</v>
      </c>
      <c r="I570" s="2" t="s">
        <v>23</v>
      </c>
      <c r="J570" s="3" t="s">
        <v>24</v>
      </c>
      <c r="L570" s="2">
        <v>2030101000000</v>
      </c>
      <c r="M570" s="4" t="s">
        <v>21</v>
      </c>
      <c r="N570" s="5">
        <v>28441365.140000001</v>
      </c>
      <c r="O570" s="2" t="s">
        <v>22</v>
      </c>
      <c r="P570" s="5">
        <v>518534.91</v>
      </c>
      <c r="Q570" s="5">
        <v>887666.66</v>
      </c>
      <c r="R570" s="5">
        <v>28810496.890000001</v>
      </c>
      <c r="S570" s="2" t="s">
        <v>22</v>
      </c>
    </row>
    <row r="571" spans="2:19">
      <c r="B571" s="86" t="s">
        <v>16</v>
      </c>
      <c r="C571" s="87"/>
      <c r="D571" s="88" t="s">
        <v>166</v>
      </c>
      <c r="E571" s="89"/>
      <c r="F571" s="87"/>
      <c r="G571" s="2" t="s">
        <v>18</v>
      </c>
      <c r="H571" s="2">
        <v>2005005665</v>
      </c>
      <c r="I571" s="2" t="s">
        <v>19</v>
      </c>
      <c r="J571" s="3" t="s">
        <v>24</v>
      </c>
      <c r="L571" s="2">
        <v>2030101000000</v>
      </c>
      <c r="M571" s="4" t="s">
        <v>21</v>
      </c>
      <c r="N571" s="5">
        <v>33350761.850000001</v>
      </c>
      <c r="O571" s="2" t="s">
        <v>22</v>
      </c>
      <c r="P571" s="5">
        <v>84397.01</v>
      </c>
      <c r="Q571" s="5">
        <v>889145.97</v>
      </c>
      <c r="R571" s="5">
        <v>34155510.810000002</v>
      </c>
      <c r="S571" s="2" t="s">
        <v>22</v>
      </c>
    </row>
    <row r="572" spans="2:19">
      <c r="B572" s="86" t="s">
        <v>16</v>
      </c>
      <c r="C572" s="87"/>
      <c r="D572" s="88" t="s">
        <v>166</v>
      </c>
      <c r="E572" s="89"/>
      <c r="F572" s="87"/>
      <c r="G572" s="2" t="s">
        <v>18</v>
      </c>
      <c r="H572" s="2">
        <v>2005006092</v>
      </c>
      <c r="I572" s="2" t="s">
        <v>19</v>
      </c>
      <c r="J572" s="3" t="s">
        <v>24</v>
      </c>
      <c r="L572" s="2">
        <v>2030101000000</v>
      </c>
      <c r="M572" s="4" t="s">
        <v>21</v>
      </c>
      <c r="N572" s="5">
        <v>137083406.03</v>
      </c>
      <c r="O572" s="2" t="s">
        <v>22</v>
      </c>
      <c r="P572" s="5">
        <v>296934.52</v>
      </c>
      <c r="Q572" s="5">
        <v>432293.47</v>
      </c>
      <c r="R572" s="5">
        <v>137218764.97999999</v>
      </c>
      <c r="S572" s="2" t="s">
        <v>22</v>
      </c>
    </row>
    <row r="573" spans="2:19">
      <c r="B573" s="86" t="s">
        <v>16</v>
      </c>
      <c r="C573" s="87"/>
      <c r="D573" s="88" t="s">
        <v>166</v>
      </c>
      <c r="E573" s="89"/>
      <c r="F573" s="87"/>
      <c r="G573" s="2" t="s">
        <v>18</v>
      </c>
      <c r="H573" s="2">
        <v>2006003038</v>
      </c>
      <c r="I573" s="2" t="s">
        <v>19</v>
      </c>
      <c r="J573" s="3" t="s">
        <v>24</v>
      </c>
      <c r="L573" s="2">
        <v>2030101000000</v>
      </c>
      <c r="M573" s="4" t="s">
        <v>21</v>
      </c>
      <c r="N573" s="5">
        <v>17903167.27</v>
      </c>
      <c r="O573" s="2" t="s">
        <v>22</v>
      </c>
      <c r="P573" s="5">
        <v>121839.99</v>
      </c>
      <c r="Q573" s="5">
        <v>144361.78</v>
      </c>
      <c r="R573" s="5">
        <v>17925689.059999999</v>
      </c>
      <c r="S573" s="2" t="s">
        <v>22</v>
      </c>
    </row>
    <row r="574" spans="2:19">
      <c r="B574" s="86" t="s">
        <v>16</v>
      </c>
      <c r="C574" s="87"/>
      <c r="D574" s="88" t="s">
        <v>166</v>
      </c>
      <c r="E574" s="89"/>
      <c r="F574" s="87"/>
      <c r="G574" s="2" t="s">
        <v>18</v>
      </c>
      <c r="H574" s="2">
        <v>2007002711</v>
      </c>
      <c r="I574" s="2" t="s">
        <v>23</v>
      </c>
      <c r="J574" s="3" t="s">
        <v>28</v>
      </c>
      <c r="L574" s="2">
        <v>2030101000000</v>
      </c>
      <c r="M574" s="4" t="s">
        <v>21</v>
      </c>
      <c r="N574" s="5">
        <v>34420979.189999998</v>
      </c>
      <c r="O574" s="2" t="s">
        <v>22</v>
      </c>
      <c r="P574" s="5">
        <v>61961.27</v>
      </c>
      <c r="Q574" s="5">
        <v>362737.24</v>
      </c>
      <c r="R574" s="5">
        <v>34721755.159999996</v>
      </c>
      <c r="S574" s="2" t="s">
        <v>22</v>
      </c>
    </row>
    <row r="575" spans="2:19">
      <c r="B575" s="86" t="s">
        <v>16</v>
      </c>
      <c r="C575" s="87"/>
      <c r="D575" s="88" t="s">
        <v>166</v>
      </c>
      <c r="E575" s="89"/>
      <c r="F575" s="87"/>
      <c r="G575" s="2" t="s">
        <v>18</v>
      </c>
      <c r="H575" s="2">
        <v>2008000265</v>
      </c>
      <c r="I575" s="2" t="s">
        <v>19</v>
      </c>
      <c r="J575" s="3" t="s">
        <v>24</v>
      </c>
      <c r="L575" s="2">
        <v>2030101000000</v>
      </c>
      <c r="M575" s="4" t="s">
        <v>21</v>
      </c>
      <c r="N575" s="5">
        <v>404911390.73000002</v>
      </c>
      <c r="O575" s="2" t="s">
        <v>22</v>
      </c>
      <c r="P575" s="5">
        <v>1416121.57</v>
      </c>
      <c r="Q575" s="5">
        <v>795665.06</v>
      </c>
      <c r="R575" s="5">
        <v>404290934.22000003</v>
      </c>
      <c r="S575" s="2" t="s">
        <v>22</v>
      </c>
    </row>
    <row r="576" spans="2:19">
      <c r="B576" s="86" t="s">
        <v>16</v>
      </c>
      <c r="C576" s="87"/>
      <c r="D576" s="88" t="s">
        <v>166</v>
      </c>
      <c r="E576" s="89"/>
      <c r="F576" s="87"/>
      <c r="G576" s="2" t="s">
        <v>18</v>
      </c>
      <c r="H576" s="2">
        <v>2008001156</v>
      </c>
      <c r="I576" s="2" t="s">
        <v>19</v>
      </c>
      <c r="J576" s="3" t="s">
        <v>24</v>
      </c>
      <c r="L576" s="2">
        <v>2030101000000</v>
      </c>
      <c r="M576" s="4" t="s">
        <v>21</v>
      </c>
      <c r="N576" s="5">
        <v>35022372.090000004</v>
      </c>
      <c r="O576" s="2" t="s">
        <v>22</v>
      </c>
      <c r="P576" s="5">
        <v>80310.62</v>
      </c>
      <c r="Q576" s="5">
        <v>27754.080000000002</v>
      </c>
      <c r="R576" s="5">
        <v>34969815.549999997</v>
      </c>
      <c r="S576" s="2" t="s">
        <v>22</v>
      </c>
    </row>
    <row r="577" spans="2:19">
      <c r="B577" s="86" t="s">
        <v>16</v>
      </c>
      <c r="C577" s="87"/>
      <c r="D577" s="88" t="s">
        <v>166</v>
      </c>
      <c r="E577" s="89"/>
      <c r="F577" s="87"/>
      <c r="G577" s="2" t="s">
        <v>18</v>
      </c>
      <c r="H577" s="2">
        <v>2008001318</v>
      </c>
      <c r="I577" s="2" t="s">
        <v>19</v>
      </c>
      <c r="J577" s="3" t="s">
        <v>24</v>
      </c>
      <c r="L577" s="2">
        <v>2030101000000</v>
      </c>
      <c r="M577" s="4" t="s">
        <v>21</v>
      </c>
      <c r="N577" s="5">
        <v>250812599.12</v>
      </c>
      <c r="O577" s="2" t="s">
        <v>22</v>
      </c>
      <c r="P577" s="5">
        <v>485376.82</v>
      </c>
      <c r="Q577" s="5">
        <v>4860813.24</v>
      </c>
      <c r="R577" s="5">
        <v>255188035.53999999</v>
      </c>
      <c r="S577" s="2" t="s">
        <v>22</v>
      </c>
    </row>
    <row r="578" spans="2:19">
      <c r="B578" s="86" t="s">
        <v>16</v>
      </c>
      <c r="C578" s="87"/>
      <c r="D578" s="88" t="s">
        <v>166</v>
      </c>
      <c r="E578" s="89"/>
      <c r="F578" s="87"/>
      <c r="G578" s="2" t="s">
        <v>18</v>
      </c>
      <c r="H578" s="2">
        <v>2008002438</v>
      </c>
      <c r="I578" s="2" t="s">
        <v>23</v>
      </c>
      <c r="J578" s="3" t="s">
        <v>24</v>
      </c>
      <c r="L578" s="2">
        <v>2030101000000</v>
      </c>
      <c r="M578" s="4" t="s">
        <v>21</v>
      </c>
      <c r="N578" s="5">
        <v>12249752.25</v>
      </c>
      <c r="O578" s="2" t="s">
        <v>22</v>
      </c>
      <c r="P578" s="5">
        <v>88024.03</v>
      </c>
      <c r="Q578" s="5">
        <v>30029.9</v>
      </c>
      <c r="R578" s="5">
        <v>12191758.119999999</v>
      </c>
      <c r="S578" s="2" t="s">
        <v>22</v>
      </c>
    </row>
    <row r="579" spans="2:19">
      <c r="B579" s="86" t="s">
        <v>16</v>
      </c>
      <c r="C579" s="87"/>
      <c r="D579" s="88" t="s">
        <v>166</v>
      </c>
      <c r="E579" s="89"/>
      <c r="F579" s="87"/>
      <c r="G579" s="2" t="s">
        <v>18</v>
      </c>
      <c r="H579" s="2">
        <v>2008003329</v>
      </c>
      <c r="I579" s="2" t="s">
        <v>23</v>
      </c>
      <c r="J579" s="3" t="s">
        <v>24</v>
      </c>
      <c r="L579" s="2">
        <v>2030101000000</v>
      </c>
      <c r="M579" s="4" t="s">
        <v>21</v>
      </c>
      <c r="N579" s="5">
        <v>26209457.879999999</v>
      </c>
      <c r="O579" s="2" t="s">
        <v>22</v>
      </c>
      <c r="P579" s="5">
        <v>105365.98</v>
      </c>
      <c r="Q579" s="5">
        <v>220830.83</v>
      </c>
      <c r="R579" s="5">
        <v>26324922.73</v>
      </c>
      <c r="S579" s="2" t="s">
        <v>22</v>
      </c>
    </row>
    <row r="580" spans="2:19">
      <c r="B580" s="86" t="s">
        <v>16</v>
      </c>
      <c r="C580" s="87"/>
      <c r="D580" s="88" t="s">
        <v>166</v>
      </c>
      <c r="E580" s="89"/>
      <c r="F580" s="87"/>
      <c r="G580" s="2" t="s">
        <v>18</v>
      </c>
      <c r="H580" s="2">
        <v>2009001011</v>
      </c>
      <c r="I580" s="2" t="s">
        <v>19</v>
      </c>
      <c r="J580" s="3" t="s">
        <v>24</v>
      </c>
      <c r="L580" s="2">
        <v>2030101000000</v>
      </c>
      <c r="M580" s="4" t="s">
        <v>21</v>
      </c>
      <c r="N580" s="5">
        <v>49841740.829999998</v>
      </c>
      <c r="O580" s="2" t="s">
        <v>22</v>
      </c>
      <c r="P580" s="5">
        <v>38248.080000000002</v>
      </c>
      <c r="Q580" s="5">
        <v>702552.82</v>
      </c>
      <c r="R580" s="5">
        <v>50506045.57</v>
      </c>
      <c r="S580" s="2" t="s">
        <v>22</v>
      </c>
    </row>
    <row r="581" spans="2:19">
      <c r="B581" s="86" t="s">
        <v>16</v>
      </c>
      <c r="C581" s="87"/>
      <c r="D581" s="88" t="s">
        <v>166</v>
      </c>
      <c r="E581" s="89"/>
      <c r="F581" s="87"/>
      <c r="G581" s="2" t="s">
        <v>18</v>
      </c>
      <c r="H581" s="2">
        <v>2009001818</v>
      </c>
      <c r="I581" s="2" t="s">
        <v>23</v>
      </c>
      <c r="J581" s="3" t="s">
        <v>24</v>
      </c>
      <c r="L581" s="2">
        <v>2030101000000</v>
      </c>
      <c r="M581" s="4" t="s">
        <v>21</v>
      </c>
      <c r="N581" s="5">
        <v>54735527.549999997</v>
      </c>
      <c r="O581" s="2" t="s">
        <v>22</v>
      </c>
      <c r="P581" s="5">
        <v>299117.93</v>
      </c>
      <c r="Q581" s="5">
        <v>400501.89</v>
      </c>
      <c r="R581" s="5">
        <v>54836911.509999998</v>
      </c>
      <c r="S581" s="2" t="s">
        <v>22</v>
      </c>
    </row>
    <row r="582" spans="2:19">
      <c r="B582" s="86" t="s">
        <v>16</v>
      </c>
      <c r="C582" s="87"/>
      <c r="D582" s="88" t="s">
        <v>166</v>
      </c>
      <c r="E582" s="89"/>
      <c r="F582" s="87"/>
      <c r="G582" s="2" t="s">
        <v>18</v>
      </c>
      <c r="H582" s="2">
        <v>2010001729</v>
      </c>
      <c r="I582" s="2" t="s">
        <v>19</v>
      </c>
      <c r="J582" s="3" t="s">
        <v>24</v>
      </c>
      <c r="L582" s="2">
        <v>2030101000000</v>
      </c>
      <c r="M582" s="4" t="s">
        <v>21</v>
      </c>
      <c r="N582" s="5">
        <v>21346898.719999999</v>
      </c>
      <c r="O582" s="2" t="s">
        <v>22</v>
      </c>
      <c r="P582" s="5">
        <v>159943.57999999999</v>
      </c>
      <c r="Q582" s="5">
        <v>218526.1</v>
      </c>
      <c r="R582" s="5">
        <v>21405481.239999998</v>
      </c>
      <c r="S582" s="2" t="s">
        <v>22</v>
      </c>
    </row>
    <row r="583" spans="2:19">
      <c r="B583" s="86" t="s">
        <v>16</v>
      </c>
      <c r="C583" s="87"/>
      <c r="D583" s="88" t="s">
        <v>166</v>
      </c>
      <c r="E583" s="89"/>
      <c r="F583" s="87"/>
      <c r="G583" s="2" t="s">
        <v>18</v>
      </c>
      <c r="H583" s="2">
        <v>2010002938</v>
      </c>
      <c r="I583" s="2" t="s">
        <v>19</v>
      </c>
      <c r="J583" s="3" t="s">
        <v>24</v>
      </c>
      <c r="L583" s="2">
        <v>2030101000000</v>
      </c>
      <c r="M583" s="4" t="s">
        <v>21</v>
      </c>
      <c r="N583" s="5">
        <v>6135158.8399999999</v>
      </c>
      <c r="O583" s="2" t="s">
        <v>22</v>
      </c>
      <c r="P583" s="5">
        <v>98266.33</v>
      </c>
      <c r="Q583" s="5">
        <v>485.87</v>
      </c>
      <c r="R583" s="5">
        <v>6037378.3799999999</v>
      </c>
      <c r="S583" s="2" t="s">
        <v>22</v>
      </c>
    </row>
    <row r="584" spans="2:19">
      <c r="B584" s="86" t="s">
        <v>16</v>
      </c>
      <c r="C584" s="87"/>
      <c r="D584" s="88" t="s">
        <v>166</v>
      </c>
      <c r="E584" s="89"/>
      <c r="F584" s="87"/>
      <c r="G584" s="2" t="s">
        <v>18</v>
      </c>
      <c r="H584" s="2">
        <v>2010003111</v>
      </c>
      <c r="I584" s="2" t="s">
        <v>19</v>
      </c>
      <c r="J584" s="3" t="s">
        <v>24</v>
      </c>
      <c r="L584" s="2">
        <v>2030101000000</v>
      </c>
      <c r="M584" s="4" t="s">
        <v>21</v>
      </c>
      <c r="N584" s="5">
        <v>45065317.270000003</v>
      </c>
      <c r="O584" s="2" t="s">
        <v>22</v>
      </c>
      <c r="P584" s="5">
        <v>146032.9</v>
      </c>
      <c r="Q584" s="5">
        <v>230826.33</v>
      </c>
      <c r="R584" s="5">
        <v>45150110.700000003</v>
      </c>
      <c r="S584" s="2" t="s">
        <v>22</v>
      </c>
    </row>
    <row r="585" spans="2:19">
      <c r="B585" s="86" t="s">
        <v>16</v>
      </c>
      <c r="C585" s="87"/>
      <c r="D585" s="88" t="s">
        <v>166</v>
      </c>
      <c r="E585" s="89"/>
      <c r="F585" s="87"/>
      <c r="G585" s="2" t="s">
        <v>18</v>
      </c>
      <c r="H585" s="2">
        <v>2010003829</v>
      </c>
      <c r="I585" s="2" t="s">
        <v>19</v>
      </c>
      <c r="J585" s="3" t="s">
        <v>24</v>
      </c>
      <c r="L585" s="2">
        <v>2030101000000</v>
      </c>
      <c r="M585" s="4" t="s">
        <v>21</v>
      </c>
      <c r="N585" s="5">
        <v>32171833.73</v>
      </c>
      <c r="O585" s="2" t="s">
        <v>22</v>
      </c>
      <c r="P585" s="5">
        <v>512650.3</v>
      </c>
      <c r="Q585" s="5">
        <v>611914.69999999995</v>
      </c>
      <c r="R585" s="5">
        <v>32271098.129999999</v>
      </c>
      <c r="S585" s="2" t="s">
        <v>22</v>
      </c>
    </row>
    <row r="586" spans="2:19">
      <c r="B586" s="86" t="s">
        <v>16</v>
      </c>
      <c r="C586" s="87"/>
      <c r="D586" s="88" t="s">
        <v>166</v>
      </c>
      <c r="E586" s="89"/>
      <c r="F586" s="87"/>
      <c r="G586" s="2" t="s">
        <v>18</v>
      </c>
      <c r="H586" s="2">
        <v>2010004965</v>
      </c>
      <c r="I586" s="2" t="s">
        <v>23</v>
      </c>
      <c r="J586" s="3" t="s">
        <v>24</v>
      </c>
      <c r="L586" s="2">
        <v>2030101000000</v>
      </c>
      <c r="M586" s="4" t="s">
        <v>21</v>
      </c>
      <c r="N586" s="5">
        <v>19788078.59</v>
      </c>
      <c r="O586" s="2" t="s">
        <v>22</v>
      </c>
      <c r="P586" s="5">
        <v>127121.43</v>
      </c>
      <c r="Q586" s="5">
        <v>123764.52</v>
      </c>
      <c r="R586" s="5">
        <v>19784721.68</v>
      </c>
      <c r="S586" s="2" t="s">
        <v>22</v>
      </c>
    </row>
    <row r="587" spans="2:19">
      <c r="B587" s="86" t="s">
        <v>16</v>
      </c>
      <c r="C587" s="87"/>
      <c r="D587" s="88" t="s">
        <v>166</v>
      </c>
      <c r="E587" s="89"/>
      <c r="F587" s="87"/>
      <c r="G587" s="2" t="s">
        <v>18</v>
      </c>
      <c r="H587" s="2">
        <v>2011000238</v>
      </c>
      <c r="I587" s="2" t="s">
        <v>23</v>
      </c>
      <c r="J587" s="3" t="s">
        <v>28</v>
      </c>
      <c r="L587" s="2">
        <v>2030101000000</v>
      </c>
      <c r="M587" s="4" t="s">
        <v>21</v>
      </c>
      <c r="N587" s="5">
        <v>4738131.6399999997</v>
      </c>
      <c r="O587" s="2" t="s">
        <v>22</v>
      </c>
      <c r="P587" s="5">
        <v>44354.27</v>
      </c>
      <c r="Q587" s="5">
        <v>18984.400000000001</v>
      </c>
      <c r="R587" s="5">
        <v>4712761.7699999996</v>
      </c>
      <c r="S587" s="2" t="s">
        <v>22</v>
      </c>
    </row>
    <row r="588" spans="2:19">
      <c r="B588" s="86" t="s">
        <v>16</v>
      </c>
      <c r="C588" s="87"/>
      <c r="D588" s="88" t="s">
        <v>166</v>
      </c>
      <c r="E588" s="89"/>
      <c r="F588" s="87"/>
      <c r="G588" s="2" t="s">
        <v>18</v>
      </c>
      <c r="H588" s="2">
        <v>2011000483</v>
      </c>
      <c r="I588" s="2" t="s">
        <v>19</v>
      </c>
      <c r="J588" s="3" t="s">
        <v>24</v>
      </c>
      <c r="L588" s="2">
        <v>2030101000000</v>
      </c>
      <c r="M588" s="4" t="s">
        <v>21</v>
      </c>
      <c r="N588" s="5">
        <v>155216786.16999999</v>
      </c>
      <c r="O588" s="2" t="s">
        <v>22</v>
      </c>
      <c r="P588" s="5">
        <v>0</v>
      </c>
      <c r="Q588" s="5">
        <v>664187.31999999995</v>
      </c>
      <c r="R588" s="5">
        <v>155880973.49000001</v>
      </c>
      <c r="S588" s="2" t="s">
        <v>22</v>
      </c>
    </row>
    <row r="589" spans="2:19">
      <c r="B589" s="86" t="s">
        <v>16</v>
      </c>
      <c r="C589" s="87"/>
      <c r="D589" s="88" t="s">
        <v>166</v>
      </c>
      <c r="E589" s="89"/>
      <c r="F589" s="87"/>
      <c r="G589" s="2" t="s">
        <v>18</v>
      </c>
      <c r="H589" s="2">
        <v>2011001129</v>
      </c>
      <c r="I589" s="2" t="s">
        <v>23</v>
      </c>
      <c r="J589" s="3" t="s">
        <v>24</v>
      </c>
      <c r="L589" s="2">
        <v>2030101000000</v>
      </c>
      <c r="M589" s="4" t="s">
        <v>21</v>
      </c>
      <c r="N589" s="5">
        <v>44582048.5</v>
      </c>
      <c r="O589" s="2" t="s">
        <v>22</v>
      </c>
      <c r="P589" s="5">
        <v>2207186.13</v>
      </c>
      <c r="Q589" s="5">
        <v>2753733.45</v>
      </c>
      <c r="R589" s="5">
        <v>45128595.82</v>
      </c>
      <c r="S589" s="2" t="s">
        <v>22</v>
      </c>
    </row>
    <row r="590" spans="2:19">
      <c r="B590" s="86" t="s">
        <v>16</v>
      </c>
      <c r="C590" s="87"/>
      <c r="D590" s="88" t="s">
        <v>166</v>
      </c>
      <c r="E590" s="89"/>
      <c r="F590" s="87"/>
      <c r="G590" s="2" t="s">
        <v>18</v>
      </c>
      <c r="H590" s="2">
        <v>2011002011</v>
      </c>
      <c r="I590" s="2" t="s">
        <v>19</v>
      </c>
      <c r="J590" s="3" t="s">
        <v>24</v>
      </c>
      <c r="L590" s="2">
        <v>2030101000000</v>
      </c>
      <c r="M590" s="4" t="s">
        <v>21</v>
      </c>
      <c r="N590" s="5">
        <v>33638357.270000003</v>
      </c>
      <c r="O590" s="2" t="s">
        <v>22</v>
      </c>
      <c r="P590" s="5">
        <v>85889.11</v>
      </c>
      <c r="Q590" s="5">
        <v>436297.4</v>
      </c>
      <c r="R590" s="5">
        <v>33988765.560000002</v>
      </c>
      <c r="S590" s="2" t="s">
        <v>22</v>
      </c>
    </row>
    <row r="591" spans="2:19">
      <c r="B591" s="86" t="s">
        <v>16</v>
      </c>
      <c r="C591" s="87"/>
      <c r="D591" s="88" t="s">
        <v>166</v>
      </c>
      <c r="E591" s="89"/>
      <c r="F591" s="87"/>
      <c r="G591" s="2" t="s">
        <v>18</v>
      </c>
      <c r="H591" s="2">
        <v>2011002338</v>
      </c>
      <c r="I591" s="2" t="s">
        <v>19</v>
      </c>
      <c r="J591" s="3" t="s">
        <v>24</v>
      </c>
      <c r="L591" s="2">
        <v>2030101000000</v>
      </c>
      <c r="M591" s="4" t="s">
        <v>21</v>
      </c>
      <c r="N591" s="5">
        <v>25932926.120000001</v>
      </c>
      <c r="O591" s="2" t="s">
        <v>22</v>
      </c>
      <c r="P591" s="5">
        <v>840.13</v>
      </c>
      <c r="Q591" s="5">
        <v>780682.6</v>
      </c>
      <c r="R591" s="5">
        <v>26712768.59</v>
      </c>
      <c r="S591" s="2" t="s">
        <v>22</v>
      </c>
    </row>
    <row r="592" spans="2:19">
      <c r="B592" s="86" t="s">
        <v>16</v>
      </c>
      <c r="C592" s="87"/>
      <c r="D592" s="88" t="s">
        <v>166</v>
      </c>
      <c r="E592" s="89"/>
      <c r="F592" s="87"/>
      <c r="G592" s="2" t="s">
        <v>18</v>
      </c>
      <c r="H592" s="2">
        <v>2013001029</v>
      </c>
      <c r="I592" s="2" t="s">
        <v>19</v>
      </c>
      <c r="J592" s="3" t="s">
        <v>24</v>
      </c>
      <c r="L592" s="2">
        <v>2030101000000</v>
      </c>
      <c r="M592" s="4" t="s">
        <v>21</v>
      </c>
      <c r="N592" s="5">
        <v>122469175.40000001</v>
      </c>
      <c r="O592" s="2" t="s">
        <v>22</v>
      </c>
      <c r="P592" s="5">
        <v>20614.36</v>
      </c>
      <c r="Q592" s="5">
        <v>3902258.89</v>
      </c>
      <c r="R592" s="5">
        <v>126350819.93000001</v>
      </c>
      <c r="S592" s="2" t="s">
        <v>22</v>
      </c>
    </row>
    <row r="593" spans="2:19">
      <c r="B593" s="86" t="s">
        <v>16</v>
      </c>
      <c r="C593" s="87"/>
      <c r="D593" s="88" t="s">
        <v>166</v>
      </c>
      <c r="E593" s="89"/>
      <c r="F593" s="87"/>
      <c r="G593" s="2" t="s">
        <v>18</v>
      </c>
      <c r="H593" s="2">
        <v>2013001819</v>
      </c>
      <c r="I593" s="2" t="s">
        <v>23</v>
      </c>
      <c r="J593" s="3" t="s">
        <v>24</v>
      </c>
      <c r="L593" s="2">
        <v>2030101000000</v>
      </c>
      <c r="M593" s="4" t="s">
        <v>21</v>
      </c>
      <c r="N593" s="5">
        <v>19601990.57</v>
      </c>
      <c r="O593" s="2" t="s">
        <v>22</v>
      </c>
      <c r="P593" s="5">
        <v>74934.5</v>
      </c>
      <c r="Q593" s="5">
        <v>148506.66</v>
      </c>
      <c r="R593" s="5">
        <v>19675562.73</v>
      </c>
      <c r="S593" s="2" t="s">
        <v>22</v>
      </c>
    </row>
    <row r="594" spans="2:19">
      <c r="B594" s="86" t="s">
        <v>16</v>
      </c>
      <c r="C594" s="87"/>
      <c r="D594" s="88" t="s">
        <v>166</v>
      </c>
      <c r="E594" s="89"/>
      <c r="F594" s="87"/>
      <c r="G594" s="2" t="s">
        <v>18</v>
      </c>
      <c r="H594" s="2">
        <v>2016002174</v>
      </c>
      <c r="I594" s="2" t="s">
        <v>19</v>
      </c>
      <c r="J594" s="3" t="s">
        <v>24</v>
      </c>
      <c r="L594" s="2">
        <v>2030101000000</v>
      </c>
      <c r="M594" s="4" t="s">
        <v>21</v>
      </c>
      <c r="N594" s="5">
        <v>20465266.039999999</v>
      </c>
      <c r="O594" s="2" t="s">
        <v>22</v>
      </c>
      <c r="P594" s="5">
        <v>4326.74</v>
      </c>
      <c r="Q594" s="5">
        <v>414805.8</v>
      </c>
      <c r="R594" s="5">
        <v>20875745.100000001</v>
      </c>
      <c r="S594" s="2" t="s">
        <v>22</v>
      </c>
    </row>
    <row r="595" spans="2:19">
      <c r="B595" s="86" t="s">
        <v>16</v>
      </c>
      <c r="C595" s="87"/>
      <c r="D595" s="88" t="s">
        <v>166</v>
      </c>
      <c r="E595" s="89"/>
      <c r="F595" s="87"/>
      <c r="G595" s="2" t="s">
        <v>18</v>
      </c>
      <c r="H595" s="2">
        <v>2018001965</v>
      </c>
      <c r="I595" s="2" t="s">
        <v>19</v>
      </c>
      <c r="J595" s="3" t="s">
        <v>24</v>
      </c>
      <c r="L595" s="2">
        <v>2030101000000</v>
      </c>
      <c r="M595" s="4" t="s">
        <v>21</v>
      </c>
      <c r="N595" s="5">
        <v>138909780.47999999</v>
      </c>
      <c r="O595" s="2" t="s">
        <v>22</v>
      </c>
      <c r="P595" s="5">
        <v>754580.43</v>
      </c>
      <c r="Q595" s="5">
        <v>336571.32</v>
      </c>
      <c r="R595" s="5">
        <v>138491771.37</v>
      </c>
      <c r="S595" s="2" t="s">
        <v>22</v>
      </c>
    </row>
    <row r="596" spans="2:19">
      <c r="B596" s="86" t="s">
        <v>16</v>
      </c>
      <c r="C596" s="87"/>
      <c r="D596" s="88" t="s">
        <v>166</v>
      </c>
      <c r="E596" s="89"/>
      <c r="F596" s="87"/>
      <c r="G596" s="2" t="s">
        <v>18</v>
      </c>
      <c r="H596" s="2">
        <v>2020000938</v>
      </c>
      <c r="I596" s="2" t="s">
        <v>23</v>
      </c>
      <c r="J596" s="3" t="s">
        <v>24</v>
      </c>
      <c r="L596" s="2">
        <v>2030101000000</v>
      </c>
      <c r="M596" s="4" t="s">
        <v>21</v>
      </c>
      <c r="N596" s="5">
        <v>16774506.369999999</v>
      </c>
      <c r="O596" s="2" t="s">
        <v>22</v>
      </c>
      <c r="P596" s="5">
        <v>16149.42</v>
      </c>
      <c r="Q596" s="5">
        <v>180831.53</v>
      </c>
      <c r="R596" s="5">
        <v>16939188.48</v>
      </c>
      <c r="S596" s="2" t="s">
        <v>22</v>
      </c>
    </row>
    <row r="597" spans="2:19">
      <c r="B597" s="86" t="s">
        <v>16</v>
      </c>
      <c r="C597" s="87"/>
      <c r="D597" s="88" t="s">
        <v>166</v>
      </c>
      <c r="E597" s="89"/>
      <c r="F597" s="87"/>
      <c r="G597" s="2" t="s">
        <v>18</v>
      </c>
      <c r="H597" s="2">
        <v>2021003256</v>
      </c>
      <c r="I597" s="2" t="s">
        <v>19</v>
      </c>
      <c r="J597" s="3" t="s">
        <v>24</v>
      </c>
      <c r="L597" s="2">
        <v>2030101000000</v>
      </c>
      <c r="M597" s="4" t="s">
        <v>21</v>
      </c>
      <c r="N597" s="5">
        <v>320982.02</v>
      </c>
      <c r="O597" s="2" t="s">
        <v>22</v>
      </c>
      <c r="P597" s="5">
        <v>0</v>
      </c>
      <c r="Q597" s="5">
        <v>61249.98</v>
      </c>
      <c r="R597" s="5">
        <v>382232</v>
      </c>
      <c r="S597" s="2" t="s">
        <v>22</v>
      </c>
    </row>
    <row r="598" spans="2:19">
      <c r="B598" s="86" t="s">
        <v>16</v>
      </c>
      <c r="C598" s="87"/>
      <c r="D598" s="88" t="s">
        <v>166</v>
      </c>
      <c r="E598" s="89"/>
      <c r="F598" s="87"/>
      <c r="G598" s="2" t="s">
        <v>18</v>
      </c>
      <c r="H598" s="2">
        <v>2022000056</v>
      </c>
      <c r="I598" s="2" t="s">
        <v>19</v>
      </c>
      <c r="J598" s="3" t="s">
        <v>24</v>
      </c>
      <c r="L598" s="2">
        <v>2030101000000</v>
      </c>
      <c r="M598" s="4" t="s">
        <v>21</v>
      </c>
      <c r="N598" s="5">
        <v>485261.87</v>
      </c>
      <c r="O598" s="2" t="s">
        <v>22</v>
      </c>
      <c r="P598" s="5">
        <v>0</v>
      </c>
      <c r="Q598" s="5">
        <v>118326.45</v>
      </c>
      <c r="R598" s="5">
        <v>603588.31999999995</v>
      </c>
      <c r="S598" s="2" t="s">
        <v>22</v>
      </c>
    </row>
    <row r="599" spans="2:19">
      <c r="B599" s="86" t="s">
        <v>16</v>
      </c>
      <c r="C599" s="87"/>
      <c r="D599" s="88" t="s">
        <v>166</v>
      </c>
      <c r="E599" s="89"/>
      <c r="F599" s="87"/>
      <c r="G599" s="2" t="s">
        <v>18</v>
      </c>
      <c r="H599" s="2">
        <v>2022000129</v>
      </c>
      <c r="I599" s="2" t="s">
        <v>19</v>
      </c>
      <c r="J599" s="3" t="s">
        <v>24</v>
      </c>
      <c r="L599" s="2">
        <v>2030101000000</v>
      </c>
      <c r="M599" s="4" t="s">
        <v>21</v>
      </c>
      <c r="N599" s="5">
        <v>182494.27</v>
      </c>
      <c r="O599" s="2" t="s">
        <v>22</v>
      </c>
      <c r="P599" s="5">
        <v>0</v>
      </c>
      <c r="Q599" s="5">
        <v>43380.07</v>
      </c>
      <c r="R599" s="5">
        <v>225874.34</v>
      </c>
      <c r="S599" s="2" t="s">
        <v>22</v>
      </c>
    </row>
    <row r="600" spans="2:19">
      <c r="B600" s="86" t="s">
        <v>16</v>
      </c>
      <c r="C600" s="87"/>
      <c r="D600" s="88" t="s">
        <v>167</v>
      </c>
      <c r="E600" s="89"/>
      <c r="F600" s="87"/>
      <c r="G600" s="2" t="s">
        <v>18</v>
      </c>
      <c r="H600" s="2">
        <v>2007002965</v>
      </c>
      <c r="I600" s="2" t="s">
        <v>19</v>
      </c>
      <c r="J600" s="3" t="s">
        <v>24</v>
      </c>
      <c r="L600" s="2">
        <v>2030101000000</v>
      </c>
      <c r="M600" s="4" t="s">
        <v>21</v>
      </c>
      <c r="N600" s="5">
        <v>1545831.02</v>
      </c>
      <c r="O600" s="2" t="s">
        <v>22</v>
      </c>
      <c r="P600" s="5">
        <v>71432.94</v>
      </c>
      <c r="Q600" s="5">
        <v>5927.79</v>
      </c>
      <c r="R600" s="5">
        <v>1480325.87</v>
      </c>
      <c r="S600" s="2" t="s">
        <v>22</v>
      </c>
    </row>
    <row r="601" spans="2:19">
      <c r="B601" s="86" t="s">
        <v>16</v>
      </c>
      <c r="C601" s="87"/>
      <c r="D601" s="88" t="s">
        <v>168</v>
      </c>
      <c r="E601" s="89"/>
      <c r="F601" s="87"/>
      <c r="G601" s="2" t="s">
        <v>18</v>
      </c>
      <c r="H601" s="2">
        <v>2008001938</v>
      </c>
      <c r="I601" s="2" t="s">
        <v>19</v>
      </c>
      <c r="J601" s="3" t="s">
        <v>24</v>
      </c>
      <c r="L601" s="2">
        <v>2030101000000</v>
      </c>
      <c r="M601" s="4" t="s">
        <v>21</v>
      </c>
      <c r="N601" s="5">
        <v>1466956039.4000001</v>
      </c>
      <c r="O601" s="2" t="s">
        <v>22</v>
      </c>
      <c r="P601" s="5">
        <v>0</v>
      </c>
      <c r="Q601" s="5">
        <v>15201354.73</v>
      </c>
      <c r="R601" s="5">
        <v>1482157394.1300001</v>
      </c>
      <c r="S601" s="2" t="s">
        <v>22</v>
      </c>
    </row>
    <row r="602" spans="2:19">
      <c r="B602" s="86" t="s">
        <v>16</v>
      </c>
      <c r="C602" s="87"/>
      <c r="D602" s="88" t="s">
        <v>168</v>
      </c>
      <c r="E602" s="89"/>
      <c r="F602" s="87"/>
      <c r="G602" s="2" t="s">
        <v>18</v>
      </c>
      <c r="H602" s="2">
        <v>2008002047</v>
      </c>
      <c r="I602" s="2" t="s">
        <v>19</v>
      </c>
      <c r="J602" s="3" t="s">
        <v>24</v>
      </c>
      <c r="L602" s="2">
        <v>2030101000000</v>
      </c>
      <c r="M602" s="4" t="s">
        <v>21</v>
      </c>
      <c r="N602" s="5">
        <v>235039383.72</v>
      </c>
      <c r="O602" s="2" t="s">
        <v>22</v>
      </c>
      <c r="P602" s="5">
        <v>546947.80000000005</v>
      </c>
      <c r="Q602" s="5">
        <v>6993276.5199999996</v>
      </c>
      <c r="R602" s="5">
        <v>241485712.44</v>
      </c>
      <c r="S602" s="2" t="s">
        <v>22</v>
      </c>
    </row>
    <row r="603" spans="2:19">
      <c r="B603" s="86" t="s">
        <v>16</v>
      </c>
      <c r="C603" s="87"/>
      <c r="D603" s="88" t="s">
        <v>168</v>
      </c>
      <c r="E603" s="89"/>
      <c r="F603" s="87"/>
      <c r="G603" s="2" t="s">
        <v>18</v>
      </c>
      <c r="H603" s="2">
        <v>2014000638</v>
      </c>
      <c r="I603" s="2" t="s">
        <v>19</v>
      </c>
      <c r="J603" s="3" t="s">
        <v>24</v>
      </c>
      <c r="L603" s="2">
        <v>2030101000000</v>
      </c>
      <c r="M603" s="4" t="s">
        <v>21</v>
      </c>
      <c r="N603" s="5">
        <v>86985620.780000001</v>
      </c>
      <c r="O603" s="2" t="s">
        <v>22</v>
      </c>
      <c r="P603" s="5">
        <v>6902.98</v>
      </c>
      <c r="Q603" s="5">
        <v>1410486.52</v>
      </c>
      <c r="R603" s="5">
        <v>88389204.319999993</v>
      </c>
      <c r="S603" s="2" t="s">
        <v>22</v>
      </c>
    </row>
    <row r="604" spans="2:19">
      <c r="B604" s="86" t="s">
        <v>16</v>
      </c>
      <c r="C604" s="87"/>
      <c r="D604" s="88" t="s">
        <v>168</v>
      </c>
      <c r="E604" s="89"/>
      <c r="F604" s="87"/>
      <c r="G604" s="2" t="s">
        <v>18</v>
      </c>
      <c r="H604" s="2">
        <v>2018000519</v>
      </c>
      <c r="I604" s="2" t="s">
        <v>19</v>
      </c>
      <c r="J604" s="3" t="s">
        <v>24</v>
      </c>
      <c r="L604" s="2">
        <v>2030101000000</v>
      </c>
      <c r="M604" s="4" t="s">
        <v>21</v>
      </c>
      <c r="N604" s="5">
        <v>8679159.1199999992</v>
      </c>
      <c r="O604" s="2" t="s">
        <v>22</v>
      </c>
      <c r="P604" s="5">
        <v>66.23</v>
      </c>
      <c r="Q604" s="5">
        <v>521106.54</v>
      </c>
      <c r="R604" s="5">
        <v>9200199.4299999997</v>
      </c>
      <c r="S604" s="2" t="s">
        <v>22</v>
      </c>
    </row>
    <row r="605" spans="2:19">
      <c r="B605" s="86" t="s">
        <v>16</v>
      </c>
      <c r="C605" s="87"/>
      <c r="D605" s="88" t="s">
        <v>168</v>
      </c>
      <c r="E605" s="89"/>
      <c r="F605" s="87"/>
      <c r="G605" s="2" t="s">
        <v>18</v>
      </c>
      <c r="H605" s="2">
        <v>2019003538</v>
      </c>
      <c r="I605" s="2" t="s">
        <v>19</v>
      </c>
      <c r="J605" s="3" t="s">
        <v>24</v>
      </c>
      <c r="L605" s="2">
        <v>2030101000000</v>
      </c>
      <c r="M605" s="4" t="s">
        <v>21</v>
      </c>
      <c r="N605" s="5">
        <v>6986488.3099999996</v>
      </c>
      <c r="O605" s="2" t="s">
        <v>22</v>
      </c>
      <c r="P605" s="5">
        <v>10960.68</v>
      </c>
      <c r="Q605" s="5">
        <v>427829.43</v>
      </c>
      <c r="R605" s="5">
        <v>7403357.0599999996</v>
      </c>
      <c r="S605" s="2" t="s">
        <v>22</v>
      </c>
    </row>
    <row r="606" spans="2:19">
      <c r="B606" s="86" t="s">
        <v>16</v>
      </c>
      <c r="C606" s="87"/>
      <c r="D606" s="88" t="s">
        <v>169</v>
      </c>
      <c r="E606" s="89"/>
      <c r="F606" s="87"/>
      <c r="G606" s="2" t="s">
        <v>18</v>
      </c>
      <c r="H606" s="2">
        <v>1981000674</v>
      </c>
      <c r="I606" s="2" t="s">
        <v>27</v>
      </c>
      <c r="J606" s="3" t="s">
        <v>20</v>
      </c>
      <c r="L606" s="2">
        <v>2030101000000</v>
      </c>
      <c r="M606" s="4" t="s">
        <v>21</v>
      </c>
      <c r="N606" s="5">
        <v>49419806.869999997</v>
      </c>
      <c r="O606" s="2" t="s">
        <v>22</v>
      </c>
      <c r="P606" s="5">
        <v>3524328.33</v>
      </c>
      <c r="Q606" s="5">
        <v>1503314.34</v>
      </c>
      <c r="R606" s="5">
        <v>47398792.880000003</v>
      </c>
      <c r="S606" s="2" t="s">
        <v>22</v>
      </c>
    </row>
    <row r="607" spans="2:19">
      <c r="B607" s="86" t="s">
        <v>16</v>
      </c>
      <c r="C607" s="87"/>
      <c r="D607" s="88" t="s">
        <v>169</v>
      </c>
      <c r="E607" s="89"/>
      <c r="F607" s="87"/>
      <c r="G607" s="2" t="s">
        <v>18</v>
      </c>
      <c r="H607" s="2">
        <v>1988002192</v>
      </c>
      <c r="I607" s="2" t="s">
        <v>27</v>
      </c>
      <c r="J607" s="3" t="s">
        <v>28</v>
      </c>
      <c r="L607" s="2">
        <v>2030101000000</v>
      </c>
      <c r="M607" s="4" t="s">
        <v>21</v>
      </c>
      <c r="N607" s="5">
        <v>87420965.840000004</v>
      </c>
      <c r="O607" s="2" t="s">
        <v>22</v>
      </c>
      <c r="P607" s="5">
        <v>638856.93999999994</v>
      </c>
      <c r="Q607" s="5">
        <v>792126.58</v>
      </c>
      <c r="R607" s="5">
        <v>87574235.480000004</v>
      </c>
      <c r="S607" s="2" t="s">
        <v>22</v>
      </c>
    </row>
    <row r="608" spans="2:19">
      <c r="B608" s="86" t="s">
        <v>16</v>
      </c>
      <c r="C608" s="87"/>
      <c r="D608" s="88" t="s">
        <v>169</v>
      </c>
      <c r="E608" s="89"/>
      <c r="F608" s="87"/>
      <c r="G608" s="2" t="s">
        <v>18</v>
      </c>
      <c r="H608" s="2">
        <v>1988002265</v>
      </c>
      <c r="I608" s="2" t="s">
        <v>23</v>
      </c>
      <c r="J608" s="3" t="s">
        <v>24</v>
      </c>
      <c r="L608" s="2">
        <v>2030101000000</v>
      </c>
      <c r="M608" s="4" t="s">
        <v>21</v>
      </c>
      <c r="N608" s="5">
        <v>45458497.719999999</v>
      </c>
      <c r="O608" s="2" t="s">
        <v>22</v>
      </c>
      <c r="P608" s="5">
        <v>64108.12</v>
      </c>
      <c r="Q608" s="5">
        <v>520859.94</v>
      </c>
      <c r="R608" s="5">
        <v>45915249.539999999</v>
      </c>
      <c r="S608" s="2" t="s">
        <v>22</v>
      </c>
    </row>
    <row r="609" spans="2:19">
      <c r="B609" s="86" t="s">
        <v>16</v>
      </c>
      <c r="C609" s="87"/>
      <c r="D609" s="88" t="s">
        <v>169</v>
      </c>
      <c r="E609" s="89"/>
      <c r="F609" s="87"/>
      <c r="G609" s="2" t="s">
        <v>18</v>
      </c>
      <c r="H609" s="2">
        <v>1988003318</v>
      </c>
      <c r="I609" s="2" t="s">
        <v>27</v>
      </c>
      <c r="J609" s="3" t="s">
        <v>28</v>
      </c>
      <c r="L609" s="2">
        <v>2030101000000</v>
      </c>
      <c r="M609" s="4" t="s">
        <v>21</v>
      </c>
      <c r="N609" s="5">
        <v>26593479.449999999</v>
      </c>
      <c r="O609" s="2" t="s">
        <v>22</v>
      </c>
      <c r="P609" s="5">
        <v>9503425.3599999994</v>
      </c>
      <c r="Q609" s="5">
        <v>4865675.91</v>
      </c>
      <c r="R609" s="5">
        <v>21955730</v>
      </c>
      <c r="S609" s="2" t="s">
        <v>22</v>
      </c>
    </row>
    <row r="610" spans="2:19">
      <c r="B610" s="86" t="s">
        <v>16</v>
      </c>
      <c r="C610" s="87"/>
      <c r="D610" s="88" t="s">
        <v>169</v>
      </c>
      <c r="E610" s="89"/>
      <c r="F610" s="87"/>
      <c r="G610" s="2" t="s">
        <v>18</v>
      </c>
      <c r="H610" s="2">
        <v>1989001092</v>
      </c>
      <c r="I610" s="2" t="s">
        <v>19</v>
      </c>
      <c r="J610" s="3" t="s">
        <v>28</v>
      </c>
      <c r="L610" s="2">
        <v>2030101000000</v>
      </c>
      <c r="M610" s="4" t="s">
        <v>21</v>
      </c>
      <c r="N610" s="5">
        <v>79376888.359999999</v>
      </c>
      <c r="O610" s="2" t="s">
        <v>22</v>
      </c>
      <c r="P610" s="5">
        <v>305891.23</v>
      </c>
      <c r="Q610" s="5">
        <v>1828134.37</v>
      </c>
      <c r="R610" s="5">
        <v>80899131.5</v>
      </c>
      <c r="S610" s="2" t="s">
        <v>22</v>
      </c>
    </row>
    <row r="611" spans="2:19">
      <c r="B611" s="86" t="s">
        <v>16</v>
      </c>
      <c r="C611" s="87"/>
      <c r="D611" s="88" t="s">
        <v>169</v>
      </c>
      <c r="E611" s="89"/>
      <c r="F611" s="87"/>
      <c r="G611" s="2" t="s">
        <v>18</v>
      </c>
      <c r="H611" s="2">
        <v>1989001874</v>
      </c>
      <c r="I611" s="2" t="s">
        <v>19</v>
      </c>
      <c r="J611" s="3" t="s">
        <v>20</v>
      </c>
      <c r="L611" s="2">
        <v>2030101000000</v>
      </c>
      <c r="M611" s="4" t="s">
        <v>21</v>
      </c>
      <c r="N611" s="5">
        <v>597340108.60000002</v>
      </c>
      <c r="O611" s="2" t="s">
        <v>22</v>
      </c>
      <c r="P611" s="5">
        <v>3958183.17</v>
      </c>
      <c r="Q611" s="5">
        <v>9440578.0700000003</v>
      </c>
      <c r="R611" s="5">
        <v>602822503.5</v>
      </c>
      <c r="S611" s="2" t="s">
        <v>22</v>
      </c>
    </row>
    <row r="612" spans="2:19">
      <c r="B612" s="86" t="s">
        <v>16</v>
      </c>
      <c r="C612" s="87"/>
      <c r="D612" s="88" t="s">
        <v>169</v>
      </c>
      <c r="E612" s="89"/>
      <c r="F612" s="87"/>
      <c r="G612" s="2" t="s">
        <v>18</v>
      </c>
      <c r="H612" s="2">
        <v>1993001638</v>
      </c>
      <c r="I612" s="2" t="s">
        <v>23</v>
      </c>
      <c r="J612" s="3" t="s">
        <v>24</v>
      </c>
      <c r="L612" s="2">
        <v>2030101000000</v>
      </c>
      <c r="M612" s="4" t="s">
        <v>21</v>
      </c>
      <c r="N612" s="5">
        <v>70428822.409999996</v>
      </c>
      <c r="O612" s="2" t="s">
        <v>22</v>
      </c>
      <c r="P612" s="5">
        <v>3517398.38</v>
      </c>
      <c r="Q612" s="5">
        <v>2027055.71</v>
      </c>
      <c r="R612" s="5">
        <v>68938479.739999995</v>
      </c>
      <c r="S612" s="2" t="s">
        <v>22</v>
      </c>
    </row>
    <row r="613" spans="2:19">
      <c r="B613" s="86" t="s">
        <v>16</v>
      </c>
      <c r="C613" s="87"/>
      <c r="D613" s="88" t="s">
        <v>169</v>
      </c>
      <c r="E613" s="89"/>
      <c r="F613" s="87"/>
      <c r="G613" s="2" t="s">
        <v>18</v>
      </c>
      <c r="H613" s="2">
        <v>1993001956</v>
      </c>
      <c r="I613" s="2" t="s">
        <v>23</v>
      </c>
      <c r="J613" s="3" t="s">
        <v>20</v>
      </c>
      <c r="L613" s="2">
        <v>2030101000000</v>
      </c>
      <c r="M613" s="4" t="s">
        <v>21</v>
      </c>
      <c r="N613" s="5">
        <v>37174053.979999997</v>
      </c>
      <c r="O613" s="2" t="s">
        <v>22</v>
      </c>
      <c r="P613" s="5">
        <v>1526174.42</v>
      </c>
      <c r="Q613" s="5">
        <v>168241.27</v>
      </c>
      <c r="R613" s="5">
        <v>35816120.829999998</v>
      </c>
      <c r="S613" s="2" t="s">
        <v>22</v>
      </c>
    </row>
    <row r="614" spans="2:19">
      <c r="B614" s="86" t="s">
        <v>16</v>
      </c>
      <c r="C614" s="87"/>
      <c r="D614" s="88" t="s">
        <v>169</v>
      </c>
      <c r="E614" s="89"/>
      <c r="F614" s="87"/>
      <c r="G614" s="2" t="s">
        <v>18</v>
      </c>
      <c r="H614" s="2">
        <v>1994000783</v>
      </c>
      <c r="I614" s="2" t="s">
        <v>23</v>
      </c>
      <c r="J614" s="3" t="s">
        <v>20</v>
      </c>
      <c r="L614" s="2">
        <v>2030101000000</v>
      </c>
      <c r="M614" s="4" t="s">
        <v>21</v>
      </c>
      <c r="N614" s="5">
        <v>35024029.409999996</v>
      </c>
      <c r="O614" s="2" t="s">
        <v>22</v>
      </c>
      <c r="P614" s="5">
        <v>1778115.39</v>
      </c>
      <c r="Q614" s="5">
        <v>1205581.67</v>
      </c>
      <c r="R614" s="5">
        <v>34451495.689999998</v>
      </c>
      <c r="S614" s="2" t="s">
        <v>22</v>
      </c>
    </row>
    <row r="615" spans="2:19">
      <c r="B615" s="86" t="s">
        <v>16</v>
      </c>
      <c r="C615" s="87"/>
      <c r="D615" s="88" t="s">
        <v>169</v>
      </c>
      <c r="E615" s="89"/>
      <c r="F615" s="87"/>
      <c r="G615" s="2" t="s">
        <v>18</v>
      </c>
      <c r="H615" s="2">
        <v>1995001929</v>
      </c>
      <c r="I615" s="2" t="s">
        <v>23</v>
      </c>
      <c r="J615" s="3" t="s">
        <v>24</v>
      </c>
      <c r="L615" s="2">
        <v>2030101000000</v>
      </c>
      <c r="M615" s="4" t="s">
        <v>21</v>
      </c>
      <c r="N615" s="5">
        <v>218440741.27000001</v>
      </c>
      <c r="O615" s="2" t="s">
        <v>22</v>
      </c>
      <c r="P615" s="5">
        <v>1962036.75</v>
      </c>
      <c r="Q615" s="5">
        <v>1341716.25</v>
      </c>
      <c r="R615" s="5">
        <v>217820420.77000001</v>
      </c>
      <c r="S615" s="2" t="s">
        <v>22</v>
      </c>
    </row>
    <row r="616" spans="2:19">
      <c r="B616" s="86" t="s">
        <v>16</v>
      </c>
      <c r="C616" s="87"/>
      <c r="D616" s="88" t="s">
        <v>169</v>
      </c>
      <c r="E616" s="89"/>
      <c r="F616" s="87"/>
      <c r="G616" s="2" t="s">
        <v>18</v>
      </c>
      <c r="H616" s="2">
        <v>1996001574</v>
      </c>
      <c r="I616" s="2" t="s">
        <v>23</v>
      </c>
      <c r="J616" s="3" t="s">
        <v>24</v>
      </c>
      <c r="L616" s="2">
        <v>2030101000000</v>
      </c>
      <c r="M616" s="4" t="s">
        <v>21</v>
      </c>
      <c r="N616" s="5">
        <v>92147526.099999994</v>
      </c>
      <c r="O616" s="2" t="s">
        <v>22</v>
      </c>
      <c r="P616" s="5">
        <v>2318308.1800000002</v>
      </c>
      <c r="Q616" s="5">
        <v>122141.22</v>
      </c>
      <c r="R616" s="5">
        <v>89951359.140000001</v>
      </c>
      <c r="S616" s="2" t="s">
        <v>22</v>
      </c>
    </row>
    <row r="617" spans="2:19">
      <c r="B617" s="86" t="s">
        <v>16</v>
      </c>
      <c r="C617" s="87"/>
      <c r="D617" s="88" t="s">
        <v>169</v>
      </c>
      <c r="E617" s="89"/>
      <c r="F617" s="87"/>
      <c r="G617" s="2" t="s">
        <v>18</v>
      </c>
      <c r="H617" s="2">
        <v>1997000229</v>
      </c>
      <c r="I617" s="2" t="s">
        <v>23</v>
      </c>
      <c r="J617" s="3" t="s">
        <v>24</v>
      </c>
      <c r="L617" s="2">
        <v>2030101000000</v>
      </c>
      <c r="M617" s="4" t="s">
        <v>21</v>
      </c>
      <c r="N617" s="5">
        <v>221749246.22999999</v>
      </c>
      <c r="O617" s="2" t="s">
        <v>22</v>
      </c>
      <c r="P617" s="5">
        <v>175242.66</v>
      </c>
      <c r="Q617" s="5">
        <v>3662266.91</v>
      </c>
      <c r="R617" s="5">
        <v>225236270.47999999</v>
      </c>
      <c r="S617" s="2" t="s">
        <v>22</v>
      </c>
    </row>
    <row r="618" spans="2:19">
      <c r="B618" s="86" t="s">
        <v>16</v>
      </c>
      <c r="C618" s="87"/>
      <c r="D618" s="88" t="s">
        <v>169</v>
      </c>
      <c r="E618" s="89"/>
      <c r="F618" s="87"/>
      <c r="G618" s="2" t="s">
        <v>18</v>
      </c>
      <c r="H618" s="2">
        <v>1997002574</v>
      </c>
      <c r="I618" s="2" t="s">
        <v>23</v>
      </c>
      <c r="J618" s="3" t="s">
        <v>20</v>
      </c>
      <c r="L618" s="2">
        <v>2030101000000</v>
      </c>
      <c r="M618" s="4" t="s">
        <v>21</v>
      </c>
      <c r="N618" s="5">
        <v>115745125.91</v>
      </c>
      <c r="O618" s="2" t="s">
        <v>22</v>
      </c>
      <c r="P618" s="5">
        <v>79234.37</v>
      </c>
      <c r="Q618" s="5">
        <v>1364730.02</v>
      </c>
      <c r="R618" s="5">
        <v>117030621.56</v>
      </c>
      <c r="S618" s="2" t="s">
        <v>22</v>
      </c>
    </row>
    <row r="619" spans="2:19">
      <c r="B619" s="86" t="s">
        <v>16</v>
      </c>
      <c r="C619" s="87"/>
      <c r="D619" s="88" t="s">
        <v>169</v>
      </c>
      <c r="E619" s="89"/>
      <c r="F619" s="87"/>
      <c r="G619" s="2" t="s">
        <v>18</v>
      </c>
      <c r="H619" s="2">
        <v>1997003783</v>
      </c>
      <c r="I619" s="2" t="s">
        <v>23</v>
      </c>
      <c r="J619" s="3" t="s">
        <v>24</v>
      </c>
      <c r="L619" s="2">
        <v>2030101000000</v>
      </c>
      <c r="M619" s="4" t="s">
        <v>21</v>
      </c>
      <c r="N619" s="5">
        <v>127780041.69</v>
      </c>
      <c r="O619" s="2" t="s">
        <v>22</v>
      </c>
      <c r="P619" s="5">
        <v>2837248.83</v>
      </c>
      <c r="Q619" s="5">
        <v>6308693.4299999997</v>
      </c>
      <c r="R619" s="5">
        <v>131251486.29000001</v>
      </c>
      <c r="S619" s="2" t="s">
        <v>22</v>
      </c>
    </row>
    <row r="620" spans="2:19">
      <c r="B620" s="86" t="s">
        <v>16</v>
      </c>
      <c r="C620" s="87"/>
      <c r="D620" s="88" t="s">
        <v>169</v>
      </c>
      <c r="E620" s="89"/>
      <c r="F620" s="87"/>
      <c r="G620" s="2" t="s">
        <v>18</v>
      </c>
      <c r="H620" s="2">
        <v>1998001083</v>
      </c>
      <c r="I620" s="2" t="s">
        <v>23</v>
      </c>
      <c r="J620" s="3" t="s">
        <v>24</v>
      </c>
      <c r="L620" s="2">
        <v>2030101000000</v>
      </c>
      <c r="M620" s="4" t="s">
        <v>21</v>
      </c>
      <c r="N620" s="5">
        <v>169466898.65000001</v>
      </c>
      <c r="O620" s="2" t="s">
        <v>22</v>
      </c>
      <c r="P620" s="5">
        <v>1709192.95</v>
      </c>
      <c r="Q620" s="5">
        <v>1016384.42</v>
      </c>
      <c r="R620" s="5">
        <v>168774090.12</v>
      </c>
      <c r="S620" s="2" t="s">
        <v>22</v>
      </c>
    </row>
    <row r="621" spans="2:19">
      <c r="B621" s="86" t="s">
        <v>16</v>
      </c>
      <c r="C621" s="87"/>
      <c r="D621" s="88" t="s">
        <v>169</v>
      </c>
      <c r="E621" s="89"/>
      <c r="F621" s="87"/>
      <c r="G621" s="2" t="s">
        <v>18</v>
      </c>
      <c r="H621" s="2">
        <v>1998001156</v>
      </c>
      <c r="I621" s="2" t="s">
        <v>23</v>
      </c>
      <c r="J621" s="3" t="s">
        <v>24</v>
      </c>
      <c r="L621" s="2">
        <v>2030101000000</v>
      </c>
      <c r="M621" s="4" t="s">
        <v>21</v>
      </c>
      <c r="N621" s="5">
        <v>225962502.31</v>
      </c>
      <c r="O621" s="2" t="s">
        <v>22</v>
      </c>
      <c r="P621" s="5">
        <v>1136478.46</v>
      </c>
      <c r="Q621" s="5">
        <v>1256285.19</v>
      </c>
      <c r="R621" s="5">
        <v>226082309.03999999</v>
      </c>
      <c r="S621" s="2" t="s">
        <v>22</v>
      </c>
    </row>
    <row r="622" spans="2:19">
      <c r="B622" s="86" t="s">
        <v>16</v>
      </c>
      <c r="C622" s="87"/>
      <c r="D622" s="88" t="s">
        <v>169</v>
      </c>
      <c r="E622" s="89"/>
      <c r="F622" s="87"/>
      <c r="G622" s="2" t="s">
        <v>18</v>
      </c>
      <c r="H622" s="2">
        <v>1998004619</v>
      </c>
      <c r="I622" s="2" t="s">
        <v>23</v>
      </c>
      <c r="J622" s="3" t="s">
        <v>28</v>
      </c>
      <c r="L622" s="2">
        <v>2030101000000</v>
      </c>
      <c r="M622" s="4" t="s">
        <v>21</v>
      </c>
      <c r="N622" s="5">
        <v>16793794.68</v>
      </c>
      <c r="O622" s="2" t="s">
        <v>22</v>
      </c>
      <c r="P622" s="5">
        <v>628540.43999999994</v>
      </c>
      <c r="Q622" s="5">
        <v>3588891</v>
      </c>
      <c r="R622" s="5">
        <v>19754145.239999998</v>
      </c>
      <c r="S622" s="2" t="s">
        <v>22</v>
      </c>
    </row>
    <row r="623" spans="2:19">
      <c r="B623" s="86" t="s">
        <v>16</v>
      </c>
      <c r="C623" s="87"/>
      <c r="D623" s="88" t="s">
        <v>169</v>
      </c>
      <c r="E623" s="89"/>
      <c r="F623" s="87"/>
      <c r="G623" s="2" t="s">
        <v>18</v>
      </c>
      <c r="H623" s="2">
        <v>1999005074</v>
      </c>
      <c r="I623" s="2" t="s">
        <v>23</v>
      </c>
      <c r="J623" s="3" t="s">
        <v>20</v>
      </c>
      <c r="L623" s="2">
        <v>2030101000000</v>
      </c>
      <c r="M623" s="4" t="s">
        <v>21</v>
      </c>
      <c r="N623" s="5">
        <v>79800720.840000004</v>
      </c>
      <c r="O623" s="2" t="s">
        <v>22</v>
      </c>
      <c r="P623" s="5">
        <v>377617.99</v>
      </c>
      <c r="Q623" s="5">
        <v>344863.68</v>
      </c>
      <c r="R623" s="5">
        <v>79767966.530000001</v>
      </c>
      <c r="S623" s="2" t="s">
        <v>22</v>
      </c>
    </row>
    <row r="624" spans="2:19">
      <c r="B624" s="86" t="s">
        <v>16</v>
      </c>
      <c r="C624" s="87"/>
      <c r="D624" s="88" t="s">
        <v>169</v>
      </c>
      <c r="E624" s="89"/>
      <c r="F624" s="87"/>
      <c r="G624" s="2" t="s">
        <v>18</v>
      </c>
      <c r="H624" s="2">
        <v>2001001118</v>
      </c>
      <c r="I624" s="2" t="s">
        <v>23</v>
      </c>
      <c r="J624" s="3" t="s">
        <v>24</v>
      </c>
      <c r="L624" s="2">
        <v>2030101000000</v>
      </c>
      <c r="M624" s="4" t="s">
        <v>21</v>
      </c>
      <c r="N624" s="5">
        <v>66374140.729999997</v>
      </c>
      <c r="O624" s="2" t="s">
        <v>22</v>
      </c>
      <c r="P624" s="5">
        <v>3669141.31</v>
      </c>
      <c r="Q624" s="5">
        <v>502874.4</v>
      </c>
      <c r="R624" s="5">
        <v>63207873.82</v>
      </c>
      <c r="S624" s="2" t="s">
        <v>22</v>
      </c>
    </row>
    <row r="625" spans="2:19">
      <c r="B625" s="86" t="s">
        <v>16</v>
      </c>
      <c r="C625" s="87"/>
      <c r="D625" s="88" t="s">
        <v>169</v>
      </c>
      <c r="E625" s="89"/>
      <c r="F625" s="87"/>
      <c r="G625" s="2" t="s">
        <v>18</v>
      </c>
      <c r="H625" s="2">
        <v>2004000211</v>
      </c>
      <c r="I625" s="2" t="s">
        <v>23</v>
      </c>
      <c r="J625" s="3" t="s">
        <v>24</v>
      </c>
      <c r="L625" s="2">
        <v>2030101000000</v>
      </c>
      <c r="M625" s="4" t="s">
        <v>21</v>
      </c>
      <c r="N625" s="5">
        <v>49525949.200000003</v>
      </c>
      <c r="O625" s="2" t="s">
        <v>22</v>
      </c>
      <c r="P625" s="5">
        <v>2667336.7400000002</v>
      </c>
      <c r="Q625" s="5">
        <v>57423.93</v>
      </c>
      <c r="R625" s="5">
        <v>46916036.390000001</v>
      </c>
      <c r="S625" s="2" t="s">
        <v>22</v>
      </c>
    </row>
    <row r="626" spans="2:19">
      <c r="B626" s="86" t="s">
        <v>16</v>
      </c>
      <c r="C626" s="87"/>
      <c r="D626" s="88" t="s">
        <v>169</v>
      </c>
      <c r="E626" s="89"/>
      <c r="F626" s="87"/>
      <c r="G626" s="2" t="s">
        <v>18</v>
      </c>
      <c r="H626" s="2">
        <v>2005003011</v>
      </c>
      <c r="I626" s="2" t="s">
        <v>19</v>
      </c>
      <c r="J626" s="3" t="s">
        <v>24</v>
      </c>
      <c r="L626" s="2">
        <v>2030101000000</v>
      </c>
      <c r="M626" s="4" t="s">
        <v>21</v>
      </c>
      <c r="N626" s="5">
        <v>125049765.34999999</v>
      </c>
      <c r="O626" s="2" t="s">
        <v>22</v>
      </c>
      <c r="P626" s="5">
        <v>80765.64</v>
      </c>
      <c r="Q626" s="5">
        <v>1551325.3</v>
      </c>
      <c r="R626" s="5">
        <v>126520325.01000001</v>
      </c>
      <c r="S626" s="2" t="s">
        <v>22</v>
      </c>
    </row>
    <row r="627" spans="2:19">
      <c r="B627" s="86" t="s">
        <v>16</v>
      </c>
      <c r="C627" s="87"/>
      <c r="D627" s="88" t="s">
        <v>169</v>
      </c>
      <c r="E627" s="89"/>
      <c r="F627" s="87"/>
      <c r="G627" s="2" t="s">
        <v>18</v>
      </c>
      <c r="H627" s="2">
        <v>2005004774</v>
      </c>
      <c r="I627" s="2" t="s">
        <v>19</v>
      </c>
      <c r="J627" s="3" t="s">
        <v>24</v>
      </c>
      <c r="L627" s="2">
        <v>2030101000000</v>
      </c>
      <c r="M627" s="4" t="s">
        <v>21</v>
      </c>
      <c r="N627" s="5">
        <v>401401563.30000001</v>
      </c>
      <c r="O627" s="2" t="s">
        <v>22</v>
      </c>
      <c r="P627" s="5">
        <v>2287547.5499999998</v>
      </c>
      <c r="Q627" s="5">
        <v>8086408.4400000004</v>
      </c>
      <c r="R627" s="5">
        <v>407200424.19</v>
      </c>
      <c r="S627" s="2" t="s">
        <v>22</v>
      </c>
    </row>
    <row r="628" spans="2:19">
      <c r="B628" s="86" t="s">
        <v>16</v>
      </c>
      <c r="C628" s="87"/>
      <c r="D628" s="88" t="s">
        <v>169</v>
      </c>
      <c r="E628" s="89"/>
      <c r="F628" s="87"/>
      <c r="G628" s="2" t="s">
        <v>18</v>
      </c>
      <c r="H628" s="2">
        <v>2007003619</v>
      </c>
      <c r="I628" s="2" t="s">
        <v>23</v>
      </c>
      <c r="J628" s="3" t="s">
        <v>24</v>
      </c>
      <c r="L628" s="2">
        <v>2030101000000</v>
      </c>
      <c r="M628" s="4" t="s">
        <v>21</v>
      </c>
      <c r="N628" s="5">
        <v>357831489.44</v>
      </c>
      <c r="O628" s="2" t="s">
        <v>22</v>
      </c>
      <c r="P628" s="5">
        <v>1187004.56</v>
      </c>
      <c r="Q628" s="5">
        <v>5703274.6100000003</v>
      </c>
      <c r="R628" s="5">
        <v>362347759.49000001</v>
      </c>
      <c r="S628" s="2" t="s">
        <v>22</v>
      </c>
    </row>
    <row r="629" spans="2:19">
      <c r="B629" s="86" t="s">
        <v>16</v>
      </c>
      <c r="C629" s="87"/>
      <c r="D629" s="88" t="s">
        <v>169</v>
      </c>
      <c r="E629" s="89"/>
      <c r="F629" s="87"/>
      <c r="G629" s="2" t="s">
        <v>18</v>
      </c>
      <c r="H629" s="2">
        <v>2009002318</v>
      </c>
      <c r="I629" s="2" t="s">
        <v>19</v>
      </c>
      <c r="J629" s="3" t="s">
        <v>24</v>
      </c>
      <c r="L629" s="2">
        <v>2030101000000</v>
      </c>
      <c r="M629" s="4" t="s">
        <v>21</v>
      </c>
      <c r="N629" s="5">
        <v>30878391.289999999</v>
      </c>
      <c r="O629" s="2" t="s">
        <v>22</v>
      </c>
      <c r="P629" s="5">
        <v>11075.91</v>
      </c>
      <c r="Q629" s="5">
        <v>289109.59000000003</v>
      </c>
      <c r="R629" s="5">
        <v>31156424.969999999</v>
      </c>
      <c r="S629" s="2" t="s">
        <v>22</v>
      </c>
    </row>
    <row r="630" spans="2:19">
      <c r="B630" s="86" t="s">
        <v>16</v>
      </c>
      <c r="C630" s="87"/>
      <c r="D630" s="88" t="s">
        <v>169</v>
      </c>
      <c r="E630" s="89"/>
      <c r="F630" s="87"/>
      <c r="G630" s="2" t="s">
        <v>18</v>
      </c>
      <c r="H630" s="2">
        <v>2010005856</v>
      </c>
      <c r="I630" s="2" t="s">
        <v>19</v>
      </c>
      <c r="J630" s="3" t="s">
        <v>24</v>
      </c>
      <c r="L630" s="2">
        <v>2030101000000</v>
      </c>
      <c r="M630" s="4" t="s">
        <v>21</v>
      </c>
      <c r="N630" s="5">
        <v>25242304.989999998</v>
      </c>
      <c r="O630" s="2" t="s">
        <v>22</v>
      </c>
      <c r="P630" s="5">
        <v>49739.29</v>
      </c>
      <c r="Q630" s="5">
        <v>231230.18</v>
      </c>
      <c r="R630" s="5">
        <v>25423795.879999999</v>
      </c>
      <c r="S630" s="2" t="s">
        <v>22</v>
      </c>
    </row>
    <row r="631" spans="2:19">
      <c r="B631" s="86" t="s">
        <v>16</v>
      </c>
      <c r="C631" s="87"/>
      <c r="D631" s="88" t="s">
        <v>169</v>
      </c>
      <c r="E631" s="89"/>
      <c r="F631" s="87"/>
      <c r="G631" s="2" t="s">
        <v>18</v>
      </c>
      <c r="H631" s="2">
        <v>2012000592</v>
      </c>
      <c r="I631" s="2" t="s">
        <v>19</v>
      </c>
      <c r="J631" s="3" t="s">
        <v>24</v>
      </c>
      <c r="L631" s="2">
        <v>2030101000000</v>
      </c>
      <c r="M631" s="4" t="s">
        <v>21</v>
      </c>
      <c r="N631" s="5">
        <v>43955910.549999997</v>
      </c>
      <c r="O631" s="2" t="s">
        <v>22</v>
      </c>
      <c r="P631" s="5">
        <v>19704.3</v>
      </c>
      <c r="Q631" s="5">
        <v>635235.28</v>
      </c>
      <c r="R631" s="5">
        <v>44571441.530000001</v>
      </c>
      <c r="S631" s="2" t="s">
        <v>22</v>
      </c>
    </row>
    <row r="632" spans="2:19">
      <c r="B632" s="86" t="s">
        <v>16</v>
      </c>
      <c r="C632" s="87"/>
      <c r="D632" s="88" t="s">
        <v>169</v>
      </c>
      <c r="E632" s="89"/>
      <c r="F632" s="87"/>
      <c r="G632" s="2" t="s">
        <v>18</v>
      </c>
      <c r="H632" s="2">
        <v>2012002056</v>
      </c>
      <c r="I632" s="2" t="s">
        <v>19</v>
      </c>
      <c r="J632" s="3" t="s">
        <v>24</v>
      </c>
      <c r="L632" s="2">
        <v>2030101000000</v>
      </c>
      <c r="M632" s="4" t="s">
        <v>21</v>
      </c>
      <c r="N632" s="5">
        <v>98493857.659999996</v>
      </c>
      <c r="O632" s="2" t="s">
        <v>22</v>
      </c>
      <c r="P632" s="5">
        <v>28416.49</v>
      </c>
      <c r="Q632" s="5">
        <v>1760183.82</v>
      </c>
      <c r="R632" s="5">
        <v>100225624.98999999</v>
      </c>
      <c r="S632" s="2" t="s">
        <v>22</v>
      </c>
    </row>
    <row r="633" spans="2:19">
      <c r="B633" s="86" t="s">
        <v>16</v>
      </c>
      <c r="C633" s="87"/>
      <c r="D633" s="88" t="s">
        <v>169</v>
      </c>
      <c r="E633" s="89"/>
      <c r="F633" s="87"/>
      <c r="G633" s="2" t="s">
        <v>18</v>
      </c>
      <c r="H633" s="2">
        <v>2015000119</v>
      </c>
      <c r="I633" s="2" t="s">
        <v>19</v>
      </c>
      <c r="J633" s="3" t="s">
        <v>24</v>
      </c>
      <c r="L633" s="2">
        <v>2030101000000</v>
      </c>
      <c r="M633" s="4" t="s">
        <v>21</v>
      </c>
      <c r="N633" s="5">
        <v>15116531.529999999</v>
      </c>
      <c r="O633" s="2" t="s">
        <v>22</v>
      </c>
      <c r="P633" s="5">
        <v>0</v>
      </c>
      <c r="Q633" s="5">
        <v>33819.1</v>
      </c>
      <c r="R633" s="5">
        <v>15150350.630000001</v>
      </c>
      <c r="S633" s="2" t="s">
        <v>22</v>
      </c>
    </row>
    <row r="634" spans="2:19">
      <c r="B634" s="86" t="s">
        <v>16</v>
      </c>
      <c r="C634" s="87"/>
      <c r="D634" s="88" t="s">
        <v>169</v>
      </c>
      <c r="E634" s="89"/>
      <c r="F634" s="87"/>
      <c r="G634" s="2" t="s">
        <v>18</v>
      </c>
      <c r="H634" s="2">
        <v>2016000147</v>
      </c>
      <c r="I634" s="2" t="s">
        <v>19</v>
      </c>
      <c r="J634" s="3" t="s">
        <v>24</v>
      </c>
      <c r="L634" s="2">
        <v>2030101000000</v>
      </c>
      <c r="M634" s="4" t="s">
        <v>21</v>
      </c>
      <c r="N634" s="5">
        <v>144029023.68000001</v>
      </c>
      <c r="O634" s="2" t="s">
        <v>22</v>
      </c>
      <c r="P634" s="5">
        <v>55227.75</v>
      </c>
      <c r="Q634" s="5">
        <v>563913.32999999996</v>
      </c>
      <c r="R634" s="5">
        <v>144537709.25999999</v>
      </c>
      <c r="S634" s="2" t="s">
        <v>22</v>
      </c>
    </row>
    <row r="635" spans="2:19">
      <c r="B635" s="86" t="s">
        <v>16</v>
      </c>
      <c r="C635" s="87"/>
      <c r="D635" s="88" t="s">
        <v>169</v>
      </c>
      <c r="E635" s="89"/>
      <c r="F635" s="87"/>
      <c r="G635" s="2" t="s">
        <v>18</v>
      </c>
      <c r="H635" s="2">
        <v>2017000418</v>
      </c>
      <c r="I635" s="2" t="s">
        <v>19</v>
      </c>
      <c r="J635" s="3" t="s">
        <v>24</v>
      </c>
      <c r="L635" s="2">
        <v>2030101000000</v>
      </c>
      <c r="M635" s="4" t="s">
        <v>21</v>
      </c>
      <c r="N635" s="5">
        <v>68081416.959999993</v>
      </c>
      <c r="O635" s="2" t="s">
        <v>22</v>
      </c>
      <c r="P635" s="5">
        <v>118521.08</v>
      </c>
      <c r="Q635" s="5">
        <v>894157.67</v>
      </c>
      <c r="R635" s="5">
        <v>68857053.549999997</v>
      </c>
      <c r="S635" s="2" t="s">
        <v>22</v>
      </c>
    </row>
    <row r="636" spans="2:19">
      <c r="B636" s="86" t="s">
        <v>16</v>
      </c>
      <c r="C636" s="87"/>
      <c r="D636" s="88" t="s">
        <v>169</v>
      </c>
      <c r="E636" s="89"/>
      <c r="F636" s="87"/>
      <c r="G636" s="2" t="s">
        <v>18</v>
      </c>
      <c r="H636" s="2">
        <v>2020003211</v>
      </c>
      <c r="I636" s="2" t="s">
        <v>19</v>
      </c>
      <c r="J636" s="3" t="s">
        <v>24</v>
      </c>
      <c r="L636" s="2">
        <v>2030101000000</v>
      </c>
      <c r="M636" s="4" t="s">
        <v>21</v>
      </c>
      <c r="N636" s="5">
        <v>141591756.06</v>
      </c>
      <c r="O636" s="2" t="s">
        <v>22</v>
      </c>
      <c r="P636" s="5">
        <v>1018324.6</v>
      </c>
      <c r="Q636" s="5">
        <v>1695222.16</v>
      </c>
      <c r="R636" s="5">
        <v>142268653.62</v>
      </c>
      <c r="S636" s="2" t="s">
        <v>22</v>
      </c>
    </row>
    <row r="637" spans="2:19">
      <c r="B637" s="86" t="s">
        <v>16</v>
      </c>
      <c r="C637" s="87"/>
      <c r="D637" s="88" t="s">
        <v>169</v>
      </c>
      <c r="E637" s="89"/>
      <c r="F637" s="87"/>
      <c r="G637" s="2" t="s">
        <v>18</v>
      </c>
      <c r="H637" s="2">
        <v>2021001611</v>
      </c>
      <c r="I637" s="2" t="s">
        <v>19</v>
      </c>
      <c r="J637" s="3" t="s">
        <v>24</v>
      </c>
      <c r="L637" s="2">
        <v>2030101000000</v>
      </c>
      <c r="M637" s="4" t="s">
        <v>21</v>
      </c>
      <c r="N637" s="5">
        <v>13879082.779999999</v>
      </c>
      <c r="O637" s="2" t="s">
        <v>22</v>
      </c>
      <c r="P637" s="5">
        <v>85.18</v>
      </c>
      <c r="Q637" s="5">
        <v>1128267.54</v>
      </c>
      <c r="R637" s="5">
        <v>15007265.140000001</v>
      </c>
      <c r="S637" s="2" t="s">
        <v>22</v>
      </c>
    </row>
    <row r="638" spans="2:19">
      <c r="B638" s="86" t="s">
        <v>16</v>
      </c>
      <c r="C638" s="87"/>
      <c r="D638" s="88" t="s">
        <v>170</v>
      </c>
      <c r="E638" s="89"/>
      <c r="F638" s="87"/>
      <c r="G638" s="2" t="s">
        <v>18</v>
      </c>
      <c r="H638" s="2">
        <v>1994000392</v>
      </c>
      <c r="I638" s="2" t="s">
        <v>19</v>
      </c>
      <c r="J638" s="3" t="s">
        <v>24</v>
      </c>
      <c r="L638" s="2">
        <v>2030101000000</v>
      </c>
      <c r="M638" s="4" t="s">
        <v>21</v>
      </c>
      <c r="N638" s="5">
        <v>32046469.699999999</v>
      </c>
      <c r="O638" s="2" t="s">
        <v>22</v>
      </c>
      <c r="P638" s="5">
        <v>1518933.56</v>
      </c>
      <c r="Q638" s="5">
        <v>205918.24</v>
      </c>
      <c r="R638" s="5">
        <v>30733454.379999999</v>
      </c>
      <c r="S638" s="2" t="s">
        <v>22</v>
      </c>
    </row>
    <row r="639" spans="2:19">
      <c r="B639" s="86" t="s">
        <v>16</v>
      </c>
      <c r="C639" s="87"/>
      <c r="D639" s="88" t="s">
        <v>170</v>
      </c>
      <c r="E639" s="89"/>
      <c r="F639" s="87"/>
      <c r="G639" s="2" t="s">
        <v>18</v>
      </c>
      <c r="H639" s="2">
        <v>1994000465</v>
      </c>
      <c r="I639" s="2" t="s">
        <v>23</v>
      </c>
      <c r="J639" s="3" t="s">
        <v>24</v>
      </c>
      <c r="L639" s="2">
        <v>2030101000000</v>
      </c>
      <c r="M639" s="4" t="s">
        <v>21</v>
      </c>
      <c r="N639" s="5">
        <v>753486325.98000002</v>
      </c>
      <c r="O639" s="2" t="s">
        <v>22</v>
      </c>
      <c r="P639" s="5">
        <v>25326689.93</v>
      </c>
      <c r="Q639" s="5">
        <v>20143024.18</v>
      </c>
      <c r="R639" s="5">
        <v>748302660.23000002</v>
      </c>
      <c r="S639" s="2" t="s">
        <v>22</v>
      </c>
    </row>
    <row r="640" spans="2:19">
      <c r="B640" s="86" t="s">
        <v>16</v>
      </c>
      <c r="C640" s="87"/>
      <c r="D640" s="88" t="s">
        <v>170</v>
      </c>
      <c r="E640" s="89"/>
      <c r="F640" s="87"/>
      <c r="G640" s="2" t="s">
        <v>18</v>
      </c>
      <c r="H640" s="2">
        <v>1994000538</v>
      </c>
      <c r="I640" s="2" t="s">
        <v>23</v>
      </c>
      <c r="J640" s="3" t="s">
        <v>24</v>
      </c>
      <c r="L640" s="2">
        <v>2030101000000</v>
      </c>
      <c r="M640" s="4" t="s">
        <v>21</v>
      </c>
      <c r="N640" s="5">
        <v>1179632812.0599999</v>
      </c>
      <c r="O640" s="2" t="s">
        <v>22</v>
      </c>
      <c r="P640" s="5">
        <v>91550143.430000007</v>
      </c>
      <c r="Q640" s="5">
        <v>83571785.219999999</v>
      </c>
      <c r="R640" s="5">
        <v>1171654453.8499999</v>
      </c>
      <c r="S640" s="2" t="s">
        <v>22</v>
      </c>
    </row>
    <row r="641" spans="2:19">
      <c r="B641" s="86" t="s">
        <v>16</v>
      </c>
      <c r="C641" s="87"/>
      <c r="D641" s="88" t="s">
        <v>171</v>
      </c>
      <c r="E641" s="89"/>
      <c r="F641" s="87"/>
      <c r="G641" s="2" t="s">
        <v>18</v>
      </c>
      <c r="H641" s="2">
        <v>1981001565</v>
      </c>
      <c r="I641" s="2" t="s">
        <v>23</v>
      </c>
      <c r="J641" s="3" t="s">
        <v>24</v>
      </c>
      <c r="L641" s="2">
        <v>2030101000000</v>
      </c>
      <c r="M641" s="4" t="s">
        <v>21</v>
      </c>
      <c r="N641" s="5">
        <v>42294128.840000004</v>
      </c>
      <c r="O641" s="2" t="s">
        <v>22</v>
      </c>
      <c r="P641" s="5">
        <v>2152031.69</v>
      </c>
      <c r="Q641" s="5">
        <v>565268.32999999996</v>
      </c>
      <c r="R641" s="5">
        <v>40707365.479999997</v>
      </c>
      <c r="S641" s="2" t="s">
        <v>22</v>
      </c>
    </row>
    <row r="642" spans="2:19">
      <c r="B642" s="86" t="s">
        <v>16</v>
      </c>
      <c r="C642" s="87"/>
      <c r="D642" s="88" t="s">
        <v>171</v>
      </c>
      <c r="E642" s="89"/>
      <c r="F642" s="87"/>
      <c r="G642" s="2" t="s">
        <v>18</v>
      </c>
      <c r="H642" s="2">
        <v>1989000118</v>
      </c>
      <c r="I642" s="2" t="s">
        <v>23</v>
      </c>
      <c r="J642" s="3" t="s">
        <v>24</v>
      </c>
      <c r="L642" s="2">
        <v>2030101000000</v>
      </c>
      <c r="M642" s="4" t="s">
        <v>21</v>
      </c>
      <c r="N642" s="5">
        <v>142359805.52000001</v>
      </c>
      <c r="O642" s="2" t="s">
        <v>22</v>
      </c>
      <c r="P642" s="5">
        <v>2217165.4700000002</v>
      </c>
      <c r="Q642" s="5">
        <v>2692216.77</v>
      </c>
      <c r="R642" s="5">
        <v>142834856.81999999</v>
      </c>
      <c r="S642" s="2" t="s">
        <v>22</v>
      </c>
    </row>
    <row r="643" spans="2:19">
      <c r="B643" s="86" t="s">
        <v>16</v>
      </c>
      <c r="C643" s="87"/>
      <c r="D643" s="88" t="s">
        <v>171</v>
      </c>
      <c r="E643" s="89"/>
      <c r="F643" s="87"/>
      <c r="G643" s="2" t="s">
        <v>18</v>
      </c>
      <c r="H643" s="2">
        <v>1989000738</v>
      </c>
      <c r="I643" s="2" t="s">
        <v>27</v>
      </c>
      <c r="J643" s="3" t="s">
        <v>28</v>
      </c>
      <c r="L643" s="2">
        <v>2030101000000</v>
      </c>
      <c r="M643" s="4" t="s">
        <v>21</v>
      </c>
      <c r="N643" s="5">
        <v>135621138.18000001</v>
      </c>
      <c r="O643" s="2" t="s">
        <v>22</v>
      </c>
      <c r="P643" s="5">
        <v>3303356.83</v>
      </c>
      <c r="Q643" s="5">
        <v>6360246.5899999999</v>
      </c>
      <c r="R643" s="5">
        <v>138678027.94</v>
      </c>
      <c r="S643" s="2" t="s">
        <v>22</v>
      </c>
    </row>
    <row r="644" spans="2:19">
      <c r="B644" s="86" t="s">
        <v>16</v>
      </c>
      <c r="C644" s="87"/>
      <c r="D644" s="88" t="s">
        <v>171</v>
      </c>
      <c r="E644" s="89"/>
      <c r="F644" s="87"/>
      <c r="G644" s="2" t="s">
        <v>18</v>
      </c>
      <c r="H644" s="2">
        <v>1990000118</v>
      </c>
      <c r="I644" s="2" t="s">
        <v>23</v>
      </c>
      <c r="J644" s="3" t="s">
        <v>24</v>
      </c>
      <c r="L644" s="2">
        <v>2030101000000</v>
      </c>
      <c r="M644" s="4" t="s">
        <v>21</v>
      </c>
      <c r="N644" s="5">
        <v>337242953.93000001</v>
      </c>
      <c r="O644" s="2" t="s">
        <v>22</v>
      </c>
      <c r="P644" s="5">
        <v>19555598.039999999</v>
      </c>
      <c r="Q644" s="5">
        <v>24002688.34</v>
      </c>
      <c r="R644" s="5">
        <v>341690044.23000002</v>
      </c>
      <c r="S644" s="2" t="s">
        <v>22</v>
      </c>
    </row>
    <row r="645" spans="2:19">
      <c r="B645" s="86" t="s">
        <v>16</v>
      </c>
      <c r="C645" s="87"/>
      <c r="D645" s="88" t="s">
        <v>171</v>
      </c>
      <c r="E645" s="89"/>
      <c r="F645" s="87"/>
      <c r="G645" s="2" t="s">
        <v>18</v>
      </c>
      <c r="H645" s="2">
        <v>1992000492</v>
      </c>
      <c r="I645" s="2" t="s">
        <v>23</v>
      </c>
      <c r="J645" s="3" t="s">
        <v>24</v>
      </c>
      <c r="L645" s="2">
        <v>2030101000000</v>
      </c>
      <c r="M645" s="4" t="s">
        <v>21</v>
      </c>
      <c r="N645" s="5">
        <v>51165236.920000002</v>
      </c>
      <c r="O645" s="2" t="s">
        <v>22</v>
      </c>
      <c r="P645" s="5">
        <v>738847.52</v>
      </c>
      <c r="Q645" s="5">
        <v>138078.85999999999</v>
      </c>
      <c r="R645" s="5">
        <v>50564468.259999998</v>
      </c>
      <c r="S645" s="2" t="s">
        <v>22</v>
      </c>
    </row>
    <row r="646" spans="2:19">
      <c r="B646" s="86" t="s">
        <v>16</v>
      </c>
      <c r="C646" s="87"/>
      <c r="D646" s="88" t="s">
        <v>171</v>
      </c>
      <c r="E646" s="89"/>
      <c r="F646" s="87"/>
      <c r="G646" s="2" t="s">
        <v>18</v>
      </c>
      <c r="H646" s="2">
        <v>1992000565</v>
      </c>
      <c r="I646" s="2" t="s">
        <v>19</v>
      </c>
      <c r="J646" s="3" t="s">
        <v>24</v>
      </c>
      <c r="L646" s="2">
        <v>2030101000000</v>
      </c>
      <c r="M646" s="4" t="s">
        <v>21</v>
      </c>
      <c r="N646" s="5">
        <v>77507833.879999995</v>
      </c>
      <c r="O646" s="2" t="s">
        <v>22</v>
      </c>
      <c r="P646" s="5">
        <v>381451.65</v>
      </c>
      <c r="Q646" s="5">
        <v>1031632.2</v>
      </c>
      <c r="R646" s="5">
        <v>78158014.430000007</v>
      </c>
      <c r="S646" s="2" t="s">
        <v>22</v>
      </c>
    </row>
    <row r="647" spans="2:19">
      <c r="B647" s="86" t="s">
        <v>16</v>
      </c>
      <c r="C647" s="87"/>
      <c r="D647" s="88" t="s">
        <v>171</v>
      </c>
      <c r="E647" s="89"/>
      <c r="F647" s="87"/>
      <c r="G647" s="2" t="s">
        <v>18</v>
      </c>
      <c r="H647" s="2">
        <v>1993000992</v>
      </c>
      <c r="I647" s="2" t="s">
        <v>23</v>
      </c>
      <c r="J647" s="3" t="s">
        <v>24</v>
      </c>
      <c r="L647" s="2">
        <v>2030101000000</v>
      </c>
      <c r="M647" s="4" t="s">
        <v>21</v>
      </c>
      <c r="N647" s="5">
        <v>144697954.09</v>
      </c>
      <c r="O647" s="2" t="s">
        <v>22</v>
      </c>
      <c r="P647" s="5">
        <v>1790361.04</v>
      </c>
      <c r="Q647" s="5">
        <v>1106641.56</v>
      </c>
      <c r="R647" s="5">
        <v>144014234.61000001</v>
      </c>
      <c r="S647" s="2" t="s">
        <v>22</v>
      </c>
    </row>
    <row r="648" spans="2:19">
      <c r="B648" s="86" t="s">
        <v>16</v>
      </c>
      <c r="C648" s="87"/>
      <c r="D648" s="88" t="s">
        <v>171</v>
      </c>
      <c r="E648" s="89"/>
      <c r="F648" s="87"/>
      <c r="G648" s="2" t="s">
        <v>18</v>
      </c>
      <c r="H648" s="2">
        <v>1993002847</v>
      </c>
      <c r="I648" s="2" t="s">
        <v>23</v>
      </c>
      <c r="J648" s="3" t="s">
        <v>24</v>
      </c>
      <c r="L648" s="2">
        <v>2030101000000</v>
      </c>
      <c r="M648" s="4" t="s">
        <v>21</v>
      </c>
      <c r="N648" s="5">
        <v>109986143.26000001</v>
      </c>
      <c r="O648" s="2" t="s">
        <v>22</v>
      </c>
      <c r="P648" s="5">
        <v>829044.58</v>
      </c>
      <c r="Q648" s="5">
        <v>887408.44</v>
      </c>
      <c r="R648" s="5">
        <v>110044507.12</v>
      </c>
      <c r="S648" s="2" t="s">
        <v>22</v>
      </c>
    </row>
    <row r="649" spans="2:19">
      <c r="B649" s="86" t="s">
        <v>16</v>
      </c>
      <c r="C649" s="87"/>
      <c r="D649" s="88" t="s">
        <v>171</v>
      </c>
      <c r="E649" s="89"/>
      <c r="F649" s="87"/>
      <c r="G649" s="2" t="s">
        <v>18</v>
      </c>
      <c r="H649" s="2">
        <v>1993003029</v>
      </c>
      <c r="I649" s="2" t="s">
        <v>23</v>
      </c>
      <c r="J649" s="3" t="s">
        <v>24</v>
      </c>
      <c r="L649" s="2">
        <v>2030101000000</v>
      </c>
      <c r="M649" s="4" t="s">
        <v>21</v>
      </c>
      <c r="N649" s="5">
        <v>42928959.600000001</v>
      </c>
      <c r="O649" s="2" t="s">
        <v>22</v>
      </c>
      <c r="P649" s="5">
        <v>75504.42</v>
      </c>
      <c r="Q649" s="5">
        <v>378025.13</v>
      </c>
      <c r="R649" s="5">
        <v>43231480.310000002</v>
      </c>
      <c r="S649" s="2" t="s">
        <v>22</v>
      </c>
    </row>
    <row r="650" spans="2:19">
      <c r="B650" s="86" t="s">
        <v>16</v>
      </c>
      <c r="C650" s="87"/>
      <c r="D650" s="88" t="s">
        <v>171</v>
      </c>
      <c r="E650" s="89"/>
      <c r="F650" s="87"/>
      <c r="G650" s="2" t="s">
        <v>18</v>
      </c>
      <c r="H650" s="2">
        <v>1993003811</v>
      </c>
      <c r="I650" s="2" t="s">
        <v>23</v>
      </c>
      <c r="J650" s="3" t="s">
        <v>24</v>
      </c>
      <c r="L650" s="2">
        <v>2030101000000</v>
      </c>
      <c r="M650" s="4" t="s">
        <v>21</v>
      </c>
      <c r="N650" s="5">
        <v>83294139.060000002</v>
      </c>
      <c r="O650" s="2" t="s">
        <v>22</v>
      </c>
      <c r="P650" s="5">
        <v>49954.89</v>
      </c>
      <c r="Q650" s="5">
        <v>952212.42</v>
      </c>
      <c r="R650" s="5">
        <v>84196396.590000004</v>
      </c>
      <c r="S650" s="2" t="s">
        <v>22</v>
      </c>
    </row>
    <row r="651" spans="2:19">
      <c r="B651" s="86" t="s">
        <v>16</v>
      </c>
      <c r="C651" s="87"/>
      <c r="D651" s="88" t="s">
        <v>171</v>
      </c>
      <c r="E651" s="89"/>
      <c r="F651" s="87"/>
      <c r="G651" s="2" t="s">
        <v>18</v>
      </c>
      <c r="H651" s="2">
        <v>1994001356</v>
      </c>
      <c r="I651" s="2" t="s">
        <v>23</v>
      </c>
      <c r="J651" s="3" t="s">
        <v>28</v>
      </c>
      <c r="L651" s="2">
        <v>2030101000000</v>
      </c>
      <c r="M651" s="4" t="s">
        <v>21</v>
      </c>
      <c r="N651" s="5">
        <v>95483044.109999999</v>
      </c>
      <c r="O651" s="2" t="s">
        <v>22</v>
      </c>
      <c r="P651" s="5">
        <v>244034.37</v>
      </c>
      <c r="Q651" s="5">
        <v>418445.14</v>
      </c>
      <c r="R651" s="5">
        <v>95657454.879999995</v>
      </c>
      <c r="S651" s="2" t="s">
        <v>22</v>
      </c>
    </row>
    <row r="652" spans="2:19">
      <c r="B652" s="86" t="s">
        <v>16</v>
      </c>
      <c r="C652" s="87"/>
      <c r="D652" s="88" t="s">
        <v>171</v>
      </c>
      <c r="E652" s="89"/>
      <c r="F652" s="87"/>
      <c r="G652" s="2" t="s">
        <v>18</v>
      </c>
      <c r="H652" s="2">
        <v>1994001429</v>
      </c>
      <c r="I652" s="2" t="s">
        <v>23</v>
      </c>
      <c r="J652" s="3" t="s">
        <v>24</v>
      </c>
      <c r="L652" s="2">
        <v>2030101000000</v>
      </c>
      <c r="M652" s="4" t="s">
        <v>21</v>
      </c>
      <c r="N652" s="5">
        <v>90644302.489999995</v>
      </c>
      <c r="O652" s="2" t="s">
        <v>22</v>
      </c>
      <c r="P652" s="5">
        <v>225660.74</v>
      </c>
      <c r="Q652" s="5">
        <v>754034.29</v>
      </c>
      <c r="R652" s="5">
        <v>91172676.040000007</v>
      </c>
      <c r="S652" s="2" t="s">
        <v>22</v>
      </c>
    </row>
    <row r="653" spans="2:19">
      <c r="B653" s="86" t="s">
        <v>16</v>
      </c>
      <c r="C653" s="87"/>
      <c r="D653" s="88" t="s">
        <v>171</v>
      </c>
      <c r="E653" s="89"/>
      <c r="F653" s="87"/>
      <c r="G653" s="2" t="s">
        <v>18</v>
      </c>
      <c r="H653" s="2">
        <v>1994001747</v>
      </c>
      <c r="I653" s="2" t="s">
        <v>23</v>
      </c>
      <c r="J653" s="3" t="s">
        <v>24</v>
      </c>
      <c r="L653" s="2">
        <v>2030101000000</v>
      </c>
      <c r="M653" s="4" t="s">
        <v>21</v>
      </c>
      <c r="N653" s="5">
        <v>61438386.520000003</v>
      </c>
      <c r="O653" s="2" t="s">
        <v>22</v>
      </c>
      <c r="P653" s="5">
        <v>781269.19</v>
      </c>
      <c r="Q653" s="5">
        <v>1822269.48</v>
      </c>
      <c r="R653" s="5">
        <v>62479386.810000002</v>
      </c>
      <c r="S653" s="2" t="s">
        <v>22</v>
      </c>
    </row>
    <row r="654" spans="2:19">
      <c r="B654" s="86" t="s">
        <v>16</v>
      </c>
      <c r="C654" s="87"/>
      <c r="D654" s="88" t="s">
        <v>171</v>
      </c>
      <c r="E654" s="89"/>
      <c r="F654" s="87"/>
      <c r="G654" s="2" t="s">
        <v>18</v>
      </c>
      <c r="H654" s="2">
        <v>1994003138</v>
      </c>
      <c r="I654" s="2" t="s">
        <v>23</v>
      </c>
      <c r="J654" s="3" t="s">
        <v>24</v>
      </c>
      <c r="L654" s="2">
        <v>2030101000000</v>
      </c>
      <c r="M654" s="4" t="s">
        <v>21</v>
      </c>
      <c r="N654" s="5">
        <v>118678231.33</v>
      </c>
      <c r="O654" s="2" t="s">
        <v>22</v>
      </c>
      <c r="P654" s="5">
        <v>493995.62</v>
      </c>
      <c r="Q654" s="5">
        <v>1454594.58</v>
      </c>
      <c r="R654" s="5">
        <v>119638830.29000001</v>
      </c>
      <c r="S654" s="2" t="s">
        <v>22</v>
      </c>
    </row>
    <row r="655" spans="2:19">
      <c r="B655" s="86" t="s">
        <v>16</v>
      </c>
      <c r="C655" s="87"/>
      <c r="D655" s="88" t="s">
        <v>171</v>
      </c>
      <c r="E655" s="89"/>
      <c r="F655" s="87"/>
      <c r="G655" s="2" t="s">
        <v>18</v>
      </c>
      <c r="H655" s="2">
        <v>1995000183</v>
      </c>
      <c r="I655" s="2" t="s">
        <v>23</v>
      </c>
      <c r="J655" s="3" t="s">
        <v>24</v>
      </c>
      <c r="L655" s="2">
        <v>2030101000000</v>
      </c>
      <c r="M655" s="4" t="s">
        <v>21</v>
      </c>
      <c r="N655" s="5">
        <v>167122910.99000001</v>
      </c>
      <c r="O655" s="2" t="s">
        <v>22</v>
      </c>
      <c r="P655" s="5">
        <v>8851834.5500000007</v>
      </c>
      <c r="Q655" s="5">
        <v>68184.02</v>
      </c>
      <c r="R655" s="5">
        <v>158339260.46000001</v>
      </c>
      <c r="S655" s="2" t="s">
        <v>22</v>
      </c>
    </row>
    <row r="656" spans="2:19">
      <c r="B656" s="86" t="s">
        <v>16</v>
      </c>
      <c r="C656" s="87"/>
      <c r="D656" s="88" t="s">
        <v>171</v>
      </c>
      <c r="E656" s="89"/>
      <c r="F656" s="87"/>
      <c r="G656" s="2" t="s">
        <v>18</v>
      </c>
      <c r="H656" s="2">
        <v>1995003174</v>
      </c>
      <c r="I656" s="2" t="s">
        <v>19</v>
      </c>
      <c r="J656" s="3" t="s">
        <v>24</v>
      </c>
      <c r="L656" s="2">
        <v>2030101000000</v>
      </c>
      <c r="M656" s="4" t="s">
        <v>21</v>
      </c>
      <c r="N656" s="5">
        <v>112715566.40000001</v>
      </c>
      <c r="O656" s="2" t="s">
        <v>22</v>
      </c>
      <c r="P656" s="5">
        <v>3379091.11</v>
      </c>
      <c r="Q656" s="5">
        <v>27357.98</v>
      </c>
      <c r="R656" s="5">
        <v>109363833.27</v>
      </c>
      <c r="S656" s="2" t="s">
        <v>22</v>
      </c>
    </row>
    <row r="657" spans="2:19">
      <c r="B657" s="86" t="s">
        <v>16</v>
      </c>
      <c r="C657" s="87"/>
      <c r="D657" s="88" t="s">
        <v>171</v>
      </c>
      <c r="E657" s="89"/>
      <c r="F657" s="87"/>
      <c r="G657" s="2" t="s">
        <v>18</v>
      </c>
      <c r="H657" s="2">
        <v>1995003719</v>
      </c>
      <c r="I657" s="2" t="s">
        <v>19</v>
      </c>
      <c r="J657" s="3" t="s">
        <v>24</v>
      </c>
      <c r="L657" s="2">
        <v>2030101000000</v>
      </c>
      <c r="M657" s="4" t="s">
        <v>21</v>
      </c>
      <c r="N657" s="5">
        <v>55071304.57</v>
      </c>
      <c r="O657" s="2" t="s">
        <v>22</v>
      </c>
      <c r="P657" s="5">
        <v>73227.460000000006</v>
      </c>
      <c r="Q657" s="5">
        <v>395968.29</v>
      </c>
      <c r="R657" s="5">
        <v>55394045.399999999</v>
      </c>
      <c r="S657" s="2" t="s">
        <v>22</v>
      </c>
    </row>
    <row r="658" spans="2:19">
      <c r="B658" s="86" t="s">
        <v>16</v>
      </c>
      <c r="C658" s="87"/>
      <c r="D658" s="88" t="s">
        <v>171</v>
      </c>
      <c r="E658" s="89"/>
      <c r="F658" s="87"/>
      <c r="G658" s="2" t="s">
        <v>18</v>
      </c>
      <c r="H658" s="2">
        <v>1996000829</v>
      </c>
      <c r="I658" s="2" t="s">
        <v>23</v>
      </c>
      <c r="J658" s="3" t="s">
        <v>24</v>
      </c>
      <c r="L658" s="2">
        <v>2030101000000</v>
      </c>
      <c r="M658" s="4" t="s">
        <v>21</v>
      </c>
      <c r="N658" s="5">
        <v>607509156.75999999</v>
      </c>
      <c r="O658" s="2" t="s">
        <v>22</v>
      </c>
      <c r="P658" s="5">
        <v>2100784.92</v>
      </c>
      <c r="Q658" s="5">
        <v>7140299.7000000002</v>
      </c>
      <c r="R658" s="5">
        <v>612548671.53999996</v>
      </c>
      <c r="S658" s="2" t="s">
        <v>22</v>
      </c>
    </row>
    <row r="659" spans="2:19">
      <c r="B659" s="86" t="s">
        <v>16</v>
      </c>
      <c r="C659" s="87"/>
      <c r="D659" s="88" t="s">
        <v>171</v>
      </c>
      <c r="E659" s="89"/>
      <c r="F659" s="87"/>
      <c r="G659" s="2" t="s">
        <v>18</v>
      </c>
      <c r="H659" s="2">
        <v>1996001329</v>
      </c>
      <c r="I659" s="2" t="s">
        <v>23</v>
      </c>
      <c r="J659" s="3" t="s">
        <v>24</v>
      </c>
      <c r="L659" s="2">
        <v>2030101000000</v>
      </c>
      <c r="M659" s="4" t="s">
        <v>21</v>
      </c>
      <c r="N659" s="5">
        <v>60010142.990000002</v>
      </c>
      <c r="O659" s="2" t="s">
        <v>22</v>
      </c>
      <c r="P659" s="5">
        <v>5083297.45</v>
      </c>
      <c r="Q659" s="5">
        <v>388249.61</v>
      </c>
      <c r="R659" s="5">
        <v>55315095.149999999</v>
      </c>
      <c r="S659" s="2" t="s">
        <v>22</v>
      </c>
    </row>
    <row r="660" spans="2:19">
      <c r="B660" s="86" t="s">
        <v>16</v>
      </c>
      <c r="C660" s="87"/>
      <c r="D660" s="88" t="s">
        <v>171</v>
      </c>
      <c r="E660" s="89"/>
      <c r="F660" s="87"/>
      <c r="G660" s="2" t="s">
        <v>18</v>
      </c>
      <c r="H660" s="2">
        <v>1996002147</v>
      </c>
      <c r="I660" s="2" t="s">
        <v>23</v>
      </c>
      <c r="J660" s="3" t="s">
        <v>24</v>
      </c>
      <c r="L660" s="2">
        <v>2030101000000</v>
      </c>
      <c r="M660" s="4" t="s">
        <v>21</v>
      </c>
      <c r="N660" s="5">
        <v>97006858.739999995</v>
      </c>
      <c r="O660" s="2" t="s">
        <v>22</v>
      </c>
      <c r="P660" s="5">
        <v>1780808.14</v>
      </c>
      <c r="Q660" s="5">
        <v>824690.69</v>
      </c>
      <c r="R660" s="5">
        <v>96050741.290000007</v>
      </c>
      <c r="S660" s="2" t="s">
        <v>22</v>
      </c>
    </row>
    <row r="661" spans="2:19">
      <c r="B661" s="86" t="s">
        <v>16</v>
      </c>
      <c r="C661" s="87"/>
      <c r="D661" s="88" t="s">
        <v>171</v>
      </c>
      <c r="E661" s="89"/>
      <c r="F661" s="87"/>
      <c r="G661" s="2" t="s">
        <v>18</v>
      </c>
      <c r="H661" s="2">
        <v>1996002465</v>
      </c>
      <c r="I661" s="2" t="s">
        <v>23</v>
      </c>
      <c r="J661" s="3" t="s">
        <v>24</v>
      </c>
      <c r="L661" s="2">
        <v>2030101000000</v>
      </c>
      <c r="M661" s="4" t="s">
        <v>21</v>
      </c>
      <c r="N661" s="5">
        <v>225073220.19</v>
      </c>
      <c r="O661" s="2" t="s">
        <v>22</v>
      </c>
      <c r="P661" s="5">
        <v>0</v>
      </c>
      <c r="Q661" s="5">
        <v>1820151.28</v>
      </c>
      <c r="R661" s="5">
        <v>226893371.47</v>
      </c>
      <c r="S661" s="2" t="s">
        <v>22</v>
      </c>
    </row>
    <row r="662" spans="2:19">
      <c r="B662" s="86" t="s">
        <v>16</v>
      </c>
      <c r="C662" s="87"/>
      <c r="D662" s="88" t="s">
        <v>171</v>
      </c>
      <c r="E662" s="89"/>
      <c r="F662" s="87"/>
      <c r="G662" s="2" t="s">
        <v>18</v>
      </c>
      <c r="H662" s="2">
        <v>1997004356</v>
      </c>
      <c r="I662" s="2" t="s">
        <v>19</v>
      </c>
      <c r="J662" s="3" t="s">
        <v>24</v>
      </c>
      <c r="L662" s="2">
        <v>2030101000000</v>
      </c>
      <c r="M662" s="4" t="s">
        <v>21</v>
      </c>
      <c r="N662" s="5">
        <v>239241790.13999999</v>
      </c>
      <c r="O662" s="2" t="s">
        <v>22</v>
      </c>
      <c r="P662" s="5">
        <v>185490.77</v>
      </c>
      <c r="Q662" s="5">
        <v>974504.62</v>
      </c>
      <c r="R662" s="5">
        <v>240030803.99000001</v>
      </c>
      <c r="S662" s="2" t="s">
        <v>22</v>
      </c>
    </row>
    <row r="663" spans="2:19">
      <c r="B663" s="86" t="s">
        <v>16</v>
      </c>
      <c r="C663" s="87"/>
      <c r="D663" s="88" t="s">
        <v>171</v>
      </c>
      <c r="E663" s="89"/>
      <c r="F663" s="87"/>
      <c r="G663" s="2" t="s">
        <v>18</v>
      </c>
      <c r="H663" s="2">
        <v>1998002365</v>
      </c>
      <c r="I663" s="2" t="s">
        <v>23</v>
      </c>
      <c r="J663" s="3" t="s">
        <v>24</v>
      </c>
      <c r="L663" s="2">
        <v>2030101000000</v>
      </c>
      <c r="M663" s="4" t="s">
        <v>21</v>
      </c>
      <c r="N663" s="5">
        <v>233913083.19999999</v>
      </c>
      <c r="O663" s="2" t="s">
        <v>22</v>
      </c>
      <c r="P663" s="5">
        <v>1125019.55</v>
      </c>
      <c r="Q663" s="5">
        <v>1166744.47</v>
      </c>
      <c r="R663" s="5">
        <v>233954808.12</v>
      </c>
      <c r="S663" s="2" t="s">
        <v>22</v>
      </c>
    </row>
    <row r="664" spans="2:19">
      <c r="B664" s="86" t="s">
        <v>16</v>
      </c>
      <c r="C664" s="87"/>
      <c r="D664" s="88" t="s">
        <v>171</v>
      </c>
      <c r="E664" s="89"/>
      <c r="F664" s="87"/>
      <c r="G664" s="2" t="s">
        <v>18</v>
      </c>
      <c r="H664" s="2">
        <v>1998005356</v>
      </c>
      <c r="I664" s="2" t="s">
        <v>23</v>
      </c>
      <c r="J664" s="3" t="s">
        <v>24</v>
      </c>
      <c r="L664" s="2">
        <v>2030101000000</v>
      </c>
      <c r="M664" s="4" t="s">
        <v>21</v>
      </c>
      <c r="N664" s="5">
        <v>446631093.55000001</v>
      </c>
      <c r="O664" s="2" t="s">
        <v>22</v>
      </c>
      <c r="P664" s="5">
        <v>5328302.12</v>
      </c>
      <c r="Q664" s="5">
        <v>3095630.91</v>
      </c>
      <c r="R664" s="5">
        <v>444398422.33999997</v>
      </c>
      <c r="S664" s="2" t="s">
        <v>22</v>
      </c>
    </row>
    <row r="665" spans="2:19">
      <c r="B665" s="86" t="s">
        <v>16</v>
      </c>
      <c r="C665" s="87"/>
      <c r="D665" s="88" t="s">
        <v>171</v>
      </c>
      <c r="E665" s="89"/>
      <c r="F665" s="87"/>
      <c r="G665" s="2" t="s">
        <v>18</v>
      </c>
      <c r="H665" s="2">
        <v>1998006956</v>
      </c>
      <c r="I665" s="2" t="s">
        <v>19</v>
      </c>
      <c r="J665" s="3" t="s">
        <v>24</v>
      </c>
      <c r="L665" s="2">
        <v>2030101000000</v>
      </c>
      <c r="M665" s="4" t="s">
        <v>21</v>
      </c>
      <c r="N665" s="5">
        <v>69619254.590000004</v>
      </c>
      <c r="O665" s="2" t="s">
        <v>22</v>
      </c>
      <c r="P665" s="5">
        <v>93719.94</v>
      </c>
      <c r="Q665" s="5">
        <v>863710.54</v>
      </c>
      <c r="R665" s="5">
        <v>70389245.189999998</v>
      </c>
      <c r="S665" s="2" t="s">
        <v>22</v>
      </c>
    </row>
    <row r="666" spans="2:19">
      <c r="B666" s="86" t="s">
        <v>16</v>
      </c>
      <c r="C666" s="87"/>
      <c r="D666" s="88" t="s">
        <v>171</v>
      </c>
      <c r="E666" s="89"/>
      <c r="F666" s="87"/>
      <c r="G666" s="2" t="s">
        <v>18</v>
      </c>
      <c r="H666" s="2">
        <v>1999000765</v>
      </c>
      <c r="I666" s="2" t="s">
        <v>23</v>
      </c>
      <c r="J666" s="3" t="s">
        <v>24</v>
      </c>
      <c r="L666" s="2">
        <v>2030101000000</v>
      </c>
      <c r="M666" s="4" t="s">
        <v>21</v>
      </c>
      <c r="N666" s="5">
        <v>16466414.9</v>
      </c>
      <c r="O666" s="2" t="s">
        <v>22</v>
      </c>
      <c r="P666" s="5">
        <v>112643.08</v>
      </c>
      <c r="Q666" s="5">
        <v>35424.14</v>
      </c>
      <c r="R666" s="5">
        <v>16389195.960000001</v>
      </c>
      <c r="S666" s="2" t="s">
        <v>22</v>
      </c>
    </row>
    <row r="667" spans="2:19">
      <c r="B667" s="86" t="s">
        <v>16</v>
      </c>
      <c r="C667" s="87"/>
      <c r="D667" s="88" t="s">
        <v>171</v>
      </c>
      <c r="E667" s="89"/>
      <c r="F667" s="87"/>
      <c r="G667" s="2" t="s">
        <v>18</v>
      </c>
      <c r="H667" s="2">
        <v>1999002229</v>
      </c>
      <c r="I667" s="2" t="s">
        <v>19</v>
      </c>
      <c r="J667" s="3" t="s">
        <v>24</v>
      </c>
      <c r="L667" s="2">
        <v>2030101000000</v>
      </c>
      <c r="M667" s="4" t="s">
        <v>21</v>
      </c>
      <c r="N667" s="5">
        <v>451440390.06</v>
      </c>
      <c r="O667" s="2" t="s">
        <v>22</v>
      </c>
      <c r="P667" s="5">
        <v>1242257.94</v>
      </c>
      <c r="Q667" s="5">
        <v>1423355.13</v>
      </c>
      <c r="R667" s="5">
        <v>451621487.25</v>
      </c>
      <c r="S667" s="2" t="s">
        <v>22</v>
      </c>
    </row>
    <row r="668" spans="2:19">
      <c r="B668" s="86" t="s">
        <v>16</v>
      </c>
      <c r="C668" s="87"/>
      <c r="D668" s="88" t="s">
        <v>171</v>
      </c>
      <c r="E668" s="89"/>
      <c r="F668" s="87"/>
      <c r="G668" s="2" t="s">
        <v>18</v>
      </c>
      <c r="H668" s="2">
        <v>1999003683</v>
      </c>
      <c r="I668" s="2" t="s">
        <v>19</v>
      </c>
      <c r="J668" s="3" t="s">
        <v>24</v>
      </c>
      <c r="L668" s="2">
        <v>2030101000000</v>
      </c>
      <c r="M668" s="4" t="s">
        <v>21</v>
      </c>
      <c r="N668" s="5">
        <v>133526333.39</v>
      </c>
      <c r="O668" s="2" t="s">
        <v>22</v>
      </c>
      <c r="P668" s="5">
        <v>171728.58</v>
      </c>
      <c r="Q668" s="5">
        <v>60680.49</v>
      </c>
      <c r="R668" s="5">
        <v>133415285.3</v>
      </c>
      <c r="S668" s="2" t="s">
        <v>22</v>
      </c>
    </row>
    <row r="669" spans="2:19">
      <c r="B669" s="86" t="s">
        <v>16</v>
      </c>
      <c r="C669" s="87"/>
      <c r="D669" s="88" t="s">
        <v>171</v>
      </c>
      <c r="E669" s="89"/>
      <c r="F669" s="87"/>
      <c r="G669" s="2" t="s">
        <v>18</v>
      </c>
      <c r="H669" s="2">
        <v>1999003829</v>
      </c>
      <c r="I669" s="2" t="s">
        <v>23</v>
      </c>
      <c r="J669" s="3" t="s">
        <v>24</v>
      </c>
      <c r="L669" s="2">
        <v>2030101000000</v>
      </c>
      <c r="M669" s="4" t="s">
        <v>21</v>
      </c>
      <c r="N669" s="5">
        <v>72247653.540000007</v>
      </c>
      <c r="O669" s="2" t="s">
        <v>22</v>
      </c>
      <c r="P669" s="5">
        <v>152798</v>
      </c>
      <c r="Q669" s="5">
        <v>676702.97</v>
      </c>
      <c r="R669" s="5">
        <v>72771558.510000005</v>
      </c>
      <c r="S669" s="2" t="s">
        <v>22</v>
      </c>
    </row>
    <row r="670" spans="2:19">
      <c r="B670" s="86" t="s">
        <v>16</v>
      </c>
      <c r="C670" s="87"/>
      <c r="D670" s="88" t="s">
        <v>171</v>
      </c>
      <c r="E670" s="89"/>
      <c r="F670" s="87"/>
      <c r="G670" s="2" t="s">
        <v>18</v>
      </c>
      <c r="H670" s="2">
        <v>2000004156</v>
      </c>
      <c r="I670" s="2" t="s">
        <v>23</v>
      </c>
      <c r="J670" s="3" t="s">
        <v>28</v>
      </c>
      <c r="L670" s="2">
        <v>2030101000000</v>
      </c>
      <c r="M670" s="4" t="s">
        <v>21</v>
      </c>
      <c r="N670" s="5">
        <v>36220690.909999996</v>
      </c>
      <c r="O670" s="2" t="s">
        <v>22</v>
      </c>
      <c r="P670" s="5">
        <v>59710.19</v>
      </c>
      <c r="Q670" s="5">
        <v>458669.05</v>
      </c>
      <c r="R670" s="5">
        <v>36619649.770000003</v>
      </c>
      <c r="S670" s="2" t="s">
        <v>22</v>
      </c>
    </row>
    <row r="671" spans="2:19">
      <c r="B671" s="86" t="s">
        <v>16</v>
      </c>
      <c r="C671" s="87"/>
      <c r="D671" s="88" t="s">
        <v>171</v>
      </c>
      <c r="E671" s="89"/>
      <c r="F671" s="87"/>
      <c r="G671" s="2" t="s">
        <v>18</v>
      </c>
      <c r="H671" s="2">
        <v>2000004474</v>
      </c>
      <c r="I671" s="2" t="s">
        <v>23</v>
      </c>
      <c r="J671" s="3" t="s">
        <v>24</v>
      </c>
      <c r="L671" s="2">
        <v>2030101000000</v>
      </c>
      <c r="M671" s="4" t="s">
        <v>21</v>
      </c>
      <c r="N671" s="5">
        <v>292720503.64999998</v>
      </c>
      <c r="O671" s="2" t="s">
        <v>22</v>
      </c>
      <c r="P671" s="5">
        <v>6066063.9000000004</v>
      </c>
      <c r="Q671" s="5">
        <v>3410756.26</v>
      </c>
      <c r="R671" s="5">
        <v>290065196.00999999</v>
      </c>
      <c r="S671" s="2" t="s">
        <v>22</v>
      </c>
    </row>
    <row r="672" spans="2:19">
      <c r="B672" s="86" t="s">
        <v>16</v>
      </c>
      <c r="C672" s="87"/>
      <c r="D672" s="88" t="s">
        <v>171</v>
      </c>
      <c r="E672" s="89"/>
      <c r="F672" s="87"/>
      <c r="G672" s="2" t="s">
        <v>18</v>
      </c>
      <c r="H672" s="2">
        <v>2000006019</v>
      </c>
      <c r="I672" s="2" t="s">
        <v>23</v>
      </c>
      <c r="J672" s="3" t="s">
        <v>24</v>
      </c>
      <c r="L672" s="2">
        <v>2030101000000</v>
      </c>
      <c r="M672" s="4" t="s">
        <v>21</v>
      </c>
      <c r="N672" s="5">
        <v>16846157.280000001</v>
      </c>
      <c r="O672" s="2" t="s">
        <v>22</v>
      </c>
      <c r="P672" s="5">
        <v>81963.56</v>
      </c>
      <c r="Q672" s="5">
        <v>95535.98</v>
      </c>
      <c r="R672" s="5">
        <v>16859729.699999999</v>
      </c>
      <c r="S672" s="2" t="s">
        <v>22</v>
      </c>
    </row>
    <row r="673" spans="2:19">
      <c r="B673" s="86" t="s">
        <v>16</v>
      </c>
      <c r="C673" s="87"/>
      <c r="D673" s="88" t="s">
        <v>171</v>
      </c>
      <c r="E673" s="89"/>
      <c r="F673" s="87"/>
      <c r="G673" s="2" t="s">
        <v>18</v>
      </c>
      <c r="H673" s="2">
        <v>2001000618</v>
      </c>
      <c r="I673" s="2" t="s">
        <v>19</v>
      </c>
      <c r="J673" s="3" t="s">
        <v>24</v>
      </c>
      <c r="L673" s="2">
        <v>2030101000000</v>
      </c>
      <c r="M673" s="4" t="s">
        <v>21</v>
      </c>
      <c r="N673" s="5">
        <v>28037915.850000001</v>
      </c>
      <c r="O673" s="2" t="s">
        <v>22</v>
      </c>
      <c r="P673" s="5">
        <v>212695.95</v>
      </c>
      <c r="Q673" s="5">
        <v>72935.59</v>
      </c>
      <c r="R673" s="5">
        <v>27898155.489999998</v>
      </c>
      <c r="S673" s="2" t="s">
        <v>22</v>
      </c>
    </row>
    <row r="674" spans="2:19">
      <c r="B674" s="86" t="s">
        <v>16</v>
      </c>
      <c r="C674" s="87"/>
      <c r="D674" s="88" t="s">
        <v>171</v>
      </c>
      <c r="E674" s="89"/>
      <c r="F674" s="87"/>
      <c r="G674" s="2" t="s">
        <v>18</v>
      </c>
      <c r="H674" s="2">
        <v>2002001138</v>
      </c>
      <c r="I674" s="2" t="s">
        <v>19</v>
      </c>
      <c r="J674" s="3" t="s">
        <v>24</v>
      </c>
      <c r="L674" s="2">
        <v>2030101000000</v>
      </c>
      <c r="M674" s="4" t="s">
        <v>21</v>
      </c>
      <c r="N674" s="5">
        <v>19738426.120000001</v>
      </c>
      <c r="O674" s="2" t="s">
        <v>22</v>
      </c>
      <c r="P674" s="5">
        <v>18074.52</v>
      </c>
      <c r="Q674" s="5">
        <v>172921.95</v>
      </c>
      <c r="R674" s="5">
        <v>19893273.550000001</v>
      </c>
      <c r="S674" s="2" t="s">
        <v>22</v>
      </c>
    </row>
    <row r="675" spans="2:19">
      <c r="B675" s="86" t="s">
        <v>16</v>
      </c>
      <c r="C675" s="87"/>
      <c r="D675" s="88" t="s">
        <v>171</v>
      </c>
      <c r="E675" s="89"/>
      <c r="F675" s="87"/>
      <c r="G675" s="2" t="s">
        <v>18</v>
      </c>
      <c r="H675" s="2">
        <v>2003002911</v>
      </c>
      <c r="I675" s="2" t="s">
        <v>19</v>
      </c>
      <c r="J675" s="3" t="s">
        <v>24</v>
      </c>
      <c r="L675" s="2">
        <v>2030101000000</v>
      </c>
      <c r="M675" s="4" t="s">
        <v>21</v>
      </c>
      <c r="N675" s="5">
        <v>112723340.11</v>
      </c>
      <c r="O675" s="2" t="s">
        <v>22</v>
      </c>
      <c r="P675" s="5">
        <v>230669.4</v>
      </c>
      <c r="Q675" s="5">
        <v>146806.26999999999</v>
      </c>
      <c r="R675" s="5">
        <v>112639476.98</v>
      </c>
      <c r="S675" s="2" t="s">
        <v>22</v>
      </c>
    </row>
    <row r="676" spans="2:19">
      <c r="B676" s="86" t="s">
        <v>16</v>
      </c>
      <c r="C676" s="87"/>
      <c r="D676" s="88" t="s">
        <v>171</v>
      </c>
      <c r="E676" s="89"/>
      <c r="F676" s="87"/>
      <c r="G676" s="2" t="s">
        <v>18</v>
      </c>
      <c r="H676" s="2">
        <v>2003003029</v>
      </c>
      <c r="I676" s="2" t="s">
        <v>19</v>
      </c>
      <c r="J676" s="3" t="s">
        <v>24</v>
      </c>
      <c r="L676" s="2">
        <v>2030101000000</v>
      </c>
      <c r="M676" s="4" t="s">
        <v>21</v>
      </c>
      <c r="N676" s="5">
        <v>109381956.47</v>
      </c>
      <c r="O676" s="2" t="s">
        <v>22</v>
      </c>
      <c r="P676" s="5">
        <v>2931482.63</v>
      </c>
      <c r="Q676" s="5">
        <v>1241869.31</v>
      </c>
      <c r="R676" s="5">
        <v>107692343.15000001</v>
      </c>
      <c r="S676" s="2" t="s">
        <v>22</v>
      </c>
    </row>
    <row r="677" spans="2:19">
      <c r="B677" s="86" t="s">
        <v>16</v>
      </c>
      <c r="C677" s="87"/>
      <c r="D677" s="88" t="s">
        <v>171</v>
      </c>
      <c r="E677" s="89"/>
      <c r="F677" s="87"/>
      <c r="G677" s="2" t="s">
        <v>18</v>
      </c>
      <c r="H677" s="2">
        <v>2005005347</v>
      </c>
      <c r="I677" s="2" t="s">
        <v>23</v>
      </c>
      <c r="J677" s="3" t="s">
        <v>28</v>
      </c>
      <c r="L677" s="2">
        <v>2030101000000</v>
      </c>
      <c r="M677" s="4" t="s">
        <v>21</v>
      </c>
      <c r="N677" s="5">
        <v>11876269.5</v>
      </c>
      <c r="O677" s="2" t="s">
        <v>22</v>
      </c>
      <c r="P677" s="5">
        <v>156392.01</v>
      </c>
      <c r="Q677" s="5">
        <v>52853.91</v>
      </c>
      <c r="R677" s="5">
        <v>11772731.4</v>
      </c>
      <c r="S677" s="2" t="s">
        <v>22</v>
      </c>
    </row>
    <row r="678" spans="2:19">
      <c r="B678" s="86" t="s">
        <v>16</v>
      </c>
      <c r="C678" s="87"/>
      <c r="D678" s="88" t="s">
        <v>171</v>
      </c>
      <c r="E678" s="89"/>
      <c r="F678" s="87"/>
      <c r="G678" s="2" t="s">
        <v>18</v>
      </c>
      <c r="H678" s="2">
        <v>2005005411</v>
      </c>
      <c r="I678" s="2" t="s">
        <v>23</v>
      </c>
      <c r="J678" s="3" t="s">
        <v>28</v>
      </c>
      <c r="L678" s="2">
        <v>2030101000000</v>
      </c>
      <c r="M678" s="4" t="s">
        <v>21</v>
      </c>
      <c r="N678" s="5">
        <v>44949288.039999999</v>
      </c>
      <c r="O678" s="2" t="s">
        <v>22</v>
      </c>
      <c r="P678" s="5">
        <v>1220279.25</v>
      </c>
      <c r="Q678" s="5">
        <v>198932.74</v>
      </c>
      <c r="R678" s="5">
        <v>43927941.530000001</v>
      </c>
      <c r="S678" s="2" t="s">
        <v>22</v>
      </c>
    </row>
    <row r="679" spans="2:19">
      <c r="B679" s="86" t="s">
        <v>16</v>
      </c>
      <c r="C679" s="87"/>
      <c r="D679" s="88" t="s">
        <v>171</v>
      </c>
      <c r="E679" s="89"/>
      <c r="F679" s="87"/>
      <c r="G679" s="2" t="s">
        <v>18</v>
      </c>
      <c r="H679" s="2">
        <v>2006000683</v>
      </c>
      <c r="I679" s="2" t="s">
        <v>23</v>
      </c>
      <c r="J679" s="3" t="s">
        <v>24</v>
      </c>
      <c r="L679" s="2">
        <v>2030101000000</v>
      </c>
      <c r="M679" s="4" t="s">
        <v>21</v>
      </c>
      <c r="N679" s="5">
        <v>266642656.87</v>
      </c>
      <c r="O679" s="2" t="s">
        <v>22</v>
      </c>
      <c r="P679" s="5">
        <v>1251760.8500000001</v>
      </c>
      <c r="Q679" s="5">
        <v>271412.33</v>
      </c>
      <c r="R679" s="5">
        <v>265662308.34999999</v>
      </c>
      <c r="S679" s="2" t="s">
        <v>22</v>
      </c>
    </row>
    <row r="680" spans="2:19">
      <c r="B680" s="86" t="s">
        <v>16</v>
      </c>
      <c r="C680" s="87"/>
      <c r="D680" s="88" t="s">
        <v>171</v>
      </c>
      <c r="E680" s="89"/>
      <c r="F680" s="87"/>
      <c r="G680" s="2" t="s">
        <v>18</v>
      </c>
      <c r="H680" s="2">
        <v>2006001647</v>
      </c>
      <c r="I680" s="2" t="s">
        <v>23</v>
      </c>
      <c r="J680" s="3" t="s">
        <v>24</v>
      </c>
      <c r="L680" s="2">
        <v>2030101000000</v>
      </c>
      <c r="M680" s="4" t="s">
        <v>21</v>
      </c>
      <c r="N680" s="5">
        <v>599944667.55999994</v>
      </c>
      <c r="O680" s="2" t="s">
        <v>22</v>
      </c>
      <c r="P680" s="5">
        <v>16906338.32</v>
      </c>
      <c r="Q680" s="5">
        <v>6672430.7300000004</v>
      </c>
      <c r="R680" s="5">
        <v>589710759.97000003</v>
      </c>
      <c r="S680" s="2" t="s">
        <v>22</v>
      </c>
    </row>
    <row r="681" spans="2:19">
      <c r="B681" s="86" t="s">
        <v>16</v>
      </c>
      <c r="C681" s="87"/>
      <c r="D681" s="88" t="s">
        <v>171</v>
      </c>
      <c r="E681" s="89"/>
      <c r="F681" s="87"/>
      <c r="G681" s="2" t="s">
        <v>18</v>
      </c>
      <c r="H681" s="2">
        <v>2006003283</v>
      </c>
      <c r="I681" s="2" t="s">
        <v>19</v>
      </c>
      <c r="J681" s="3" t="s">
        <v>24</v>
      </c>
      <c r="L681" s="2">
        <v>2030101000000</v>
      </c>
      <c r="M681" s="4" t="s">
        <v>21</v>
      </c>
      <c r="N681" s="5">
        <v>25611498.460000001</v>
      </c>
      <c r="O681" s="2" t="s">
        <v>22</v>
      </c>
      <c r="P681" s="5">
        <v>15755.91</v>
      </c>
      <c r="Q681" s="5">
        <v>132391.24</v>
      </c>
      <c r="R681" s="5">
        <v>25728133.789999999</v>
      </c>
      <c r="S681" s="2" t="s">
        <v>22</v>
      </c>
    </row>
    <row r="682" spans="2:19">
      <c r="B682" s="86" t="s">
        <v>16</v>
      </c>
      <c r="C682" s="87"/>
      <c r="D682" s="88" t="s">
        <v>171</v>
      </c>
      <c r="E682" s="89"/>
      <c r="F682" s="87"/>
      <c r="G682" s="2" t="s">
        <v>18</v>
      </c>
      <c r="H682" s="2">
        <v>2006006111</v>
      </c>
      <c r="I682" s="2" t="s">
        <v>19</v>
      </c>
      <c r="J682" s="3" t="s">
        <v>24</v>
      </c>
      <c r="L682" s="2">
        <v>2030101000000</v>
      </c>
      <c r="M682" s="4" t="s">
        <v>21</v>
      </c>
      <c r="N682" s="5">
        <v>230440597.31</v>
      </c>
      <c r="O682" s="2" t="s">
        <v>22</v>
      </c>
      <c r="P682" s="5">
        <v>1539104.8</v>
      </c>
      <c r="Q682" s="5">
        <v>3856059.42</v>
      </c>
      <c r="R682" s="5">
        <v>232757551.93000001</v>
      </c>
      <c r="S682" s="2" t="s">
        <v>22</v>
      </c>
    </row>
    <row r="683" spans="2:19">
      <c r="B683" s="86" t="s">
        <v>16</v>
      </c>
      <c r="C683" s="87"/>
      <c r="D683" s="88" t="s">
        <v>171</v>
      </c>
      <c r="E683" s="89"/>
      <c r="F683" s="87"/>
      <c r="G683" s="2" t="s">
        <v>18</v>
      </c>
      <c r="H683" s="2">
        <v>2006006411</v>
      </c>
      <c r="I683" s="2" t="s">
        <v>27</v>
      </c>
      <c r="J683" s="3" t="s">
        <v>24</v>
      </c>
      <c r="L683" s="2">
        <v>2030101000000</v>
      </c>
      <c r="M683" s="4" t="s">
        <v>21</v>
      </c>
      <c r="N683" s="5">
        <v>67254740.069999993</v>
      </c>
      <c r="O683" s="2" t="s">
        <v>22</v>
      </c>
      <c r="P683" s="5">
        <v>2899249.86</v>
      </c>
      <c r="Q683" s="5">
        <v>392237.61</v>
      </c>
      <c r="R683" s="5">
        <v>64747727.82</v>
      </c>
      <c r="S683" s="2" t="s">
        <v>22</v>
      </c>
    </row>
    <row r="684" spans="2:19">
      <c r="B684" s="86" t="s">
        <v>16</v>
      </c>
      <c r="C684" s="87"/>
      <c r="D684" s="88" t="s">
        <v>171</v>
      </c>
      <c r="E684" s="89"/>
      <c r="F684" s="87"/>
      <c r="G684" s="2" t="s">
        <v>18</v>
      </c>
      <c r="H684" s="2">
        <v>2007000547</v>
      </c>
      <c r="I684" s="2" t="s">
        <v>27</v>
      </c>
      <c r="J684" s="3" t="s">
        <v>28</v>
      </c>
      <c r="L684" s="2">
        <v>2030101000000</v>
      </c>
      <c r="M684" s="4" t="s">
        <v>21</v>
      </c>
      <c r="N684" s="5">
        <v>1315954.4099999999</v>
      </c>
      <c r="O684" s="2" t="s">
        <v>22</v>
      </c>
      <c r="P684" s="5">
        <v>180178.79</v>
      </c>
      <c r="Q684" s="5">
        <v>5483.18</v>
      </c>
      <c r="R684" s="5">
        <v>1141258.8</v>
      </c>
      <c r="S684" s="2" t="s">
        <v>22</v>
      </c>
    </row>
    <row r="685" spans="2:19">
      <c r="B685" s="86" t="s">
        <v>16</v>
      </c>
      <c r="C685" s="87"/>
      <c r="D685" s="88" t="s">
        <v>171</v>
      </c>
      <c r="E685" s="89"/>
      <c r="F685" s="87"/>
      <c r="G685" s="2" t="s">
        <v>18</v>
      </c>
      <c r="H685" s="2">
        <v>2007000611</v>
      </c>
      <c r="I685" s="2" t="s">
        <v>23</v>
      </c>
      <c r="J685" s="3" t="s">
        <v>24</v>
      </c>
      <c r="L685" s="2">
        <v>2030101000000</v>
      </c>
      <c r="M685" s="4" t="s">
        <v>21</v>
      </c>
      <c r="N685" s="5">
        <v>61970864.670000002</v>
      </c>
      <c r="O685" s="2" t="s">
        <v>22</v>
      </c>
      <c r="P685" s="5">
        <v>441596.56</v>
      </c>
      <c r="Q685" s="5">
        <v>1089831.46</v>
      </c>
      <c r="R685" s="5">
        <v>62619099.57</v>
      </c>
      <c r="S685" s="2" t="s">
        <v>22</v>
      </c>
    </row>
    <row r="686" spans="2:19">
      <c r="B686" s="86" t="s">
        <v>16</v>
      </c>
      <c r="C686" s="87"/>
      <c r="D686" s="88" t="s">
        <v>171</v>
      </c>
      <c r="E686" s="89"/>
      <c r="F686" s="87"/>
      <c r="G686" s="2" t="s">
        <v>18</v>
      </c>
      <c r="H686" s="2">
        <v>2007002256</v>
      </c>
      <c r="I686" s="2" t="s">
        <v>19</v>
      </c>
      <c r="J686" s="3" t="s">
        <v>24</v>
      </c>
      <c r="L686" s="2">
        <v>2030101000000</v>
      </c>
      <c r="M686" s="4" t="s">
        <v>21</v>
      </c>
      <c r="N686" s="5">
        <v>59605437.619999997</v>
      </c>
      <c r="O686" s="2" t="s">
        <v>22</v>
      </c>
      <c r="P686" s="5">
        <v>110442.9</v>
      </c>
      <c r="Q686" s="5">
        <v>691134.7</v>
      </c>
      <c r="R686" s="5">
        <v>60186129.420000002</v>
      </c>
      <c r="S686" s="2" t="s">
        <v>22</v>
      </c>
    </row>
    <row r="687" spans="2:19">
      <c r="B687" s="86" t="s">
        <v>16</v>
      </c>
      <c r="C687" s="87"/>
      <c r="D687" s="88" t="s">
        <v>171</v>
      </c>
      <c r="E687" s="89"/>
      <c r="F687" s="87"/>
      <c r="G687" s="2" t="s">
        <v>18</v>
      </c>
      <c r="H687" s="2">
        <v>2007002418</v>
      </c>
      <c r="I687" s="2" t="s">
        <v>19</v>
      </c>
      <c r="J687" s="3" t="s">
        <v>24</v>
      </c>
      <c r="L687" s="2">
        <v>2030101000000</v>
      </c>
      <c r="M687" s="4" t="s">
        <v>21</v>
      </c>
      <c r="N687" s="5">
        <v>118703024.2</v>
      </c>
      <c r="O687" s="2" t="s">
        <v>22</v>
      </c>
      <c r="P687" s="5">
        <v>79401.399999999994</v>
      </c>
      <c r="Q687" s="5">
        <v>655486.15</v>
      </c>
      <c r="R687" s="5">
        <v>119279108.95</v>
      </c>
      <c r="S687" s="2" t="s">
        <v>22</v>
      </c>
    </row>
    <row r="688" spans="2:19">
      <c r="B688" s="86" t="s">
        <v>16</v>
      </c>
      <c r="C688" s="87"/>
      <c r="D688" s="88" t="s">
        <v>171</v>
      </c>
      <c r="E688" s="89"/>
      <c r="F688" s="87"/>
      <c r="G688" s="2" t="s">
        <v>18</v>
      </c>
      <c r="H688" s="2">
        <v>2007002892</v>
      </c>
      <c r="I688" s="2" t="s">
        <v>19</v>
      </c>
      <c r="J688" s="3" t="s">
        <v>24</v>
      </c>
      <c r="L688" s="2">
        <v>2030101000000</v>
      </c>
      <c r="M688" s="4" t="s">
        <v>21</v>
      </c>
      <c r="N688" s="5">
        <v>60389692.409999996</v>
      </c>
      <c r="O688" s="2" t="s">
        <v>22</v>
      </c>
      <c r="P688" s="5">
        <v>5319.7</v>
      </c>
      <c r="Q688" s="5">
        <v>891648.71</v>
      </c>
      <c r="R688" s="5">
        <v>61276021.420000002</v>
      </c>
      <c r="S688" s="2" t="s">
        <v>22</v>
      </c>
    </row>
    <row r="689" spans="2:19">
      <c r="B689" s="86" t="s">
        <v>16</v>
      </c>
      <c r="C689" s="87"/>
      <c r="D689" s="88" t="s">
        <v>171</v>
      </c>
      <c r="E689" s="89"/>
      <c r="F689" s="87"/>
      <c r="G689" s="2" t="s">
        <v>18</v>
      </c>
      <c r="H689" s="2">
        <v>2007003211</v>
      </c>
      <c r="I689" s="2" t="s">
        <v>19</v>
      </c>
      <c r="J689" s="3" t="s">
        <v>24</v>
      </c>
      <c r="L689" s="2">
        <v>2030101000000</v>
      </c>
      <c r="M689" s="4" t="s">
        <v>21</v>
      </c>
      <c r="N689" s="5">
        <v>71662622.859999999</v>
      </c>
      <c r="O689" s="2" t="s">
        <v>22</v>
      </c>
      <c r="P689" s="5">
        <v>124230.51</v>
      </c>
      <c r="Q689" s="5">
        <v>633605.13</v>
      </c>
      <c r="R689" s="5">
        <v>72171997.480000004</v>
      </c>
      <c r="S689" s="2" t="s">
        <v>22</v>
      </c>
    </row>
    <row r="690" spans="2:19">
      <c r="B690" s="86" t="s">
        <v>16</v>
      </c>
      <c r="C690" s="87"/>
      <c r="D690" s="88" t="s">
        <v>171</v>
      </c>
      <c r="E690" s="89"/>
      <c r="F690" s="87"/>
      <c r="G690" s="2" t="s">
        <v>18</v>
      </c>
      <c r="H690" s="2">
        <v>2007003465</v>
      </c>
      <c r="I690" s="2" t="s">
        <v>23</v>
      </c>
      <c r="J690" s="3" t="s">
        <v>24</v>
      </c>
      <c r="L690" s="2">
        <v>2030101000000</v>
      </c>
      <c r="M690" s="4" t="s">
        <v>21</v>
      </c>
      <c r="N690" s="5">
        <v>41364726.450000003</v>
      </c>
      <c r="O690" s="2" t="s">
        <v>22</v>
      </c>
      <c r="P690" s="5">
        <v>216975.26</v>
      </c>
      <c r="Q690" s="5">
        <v>457809.28</v>
      </c>
      <c r="R690" s="5">
        <v>41605560.469999999</v>
      </c>
      <c r="S690" s="2" t="s">
        <v>22</v>
      </c>
    </row>
    <row r="691" spans="2:19">
      <c r="B691" s="86" t="s">
        <v>16</v>
      </c>
      <c r="C691" s="87"/>
      <c r="D691" s="88" t="s">
        <v>171</v>
      </c>
      <c r="E691" s="89"/>
      <c r="F691" s="87"/>
      <c r="G691" s="2" t="s">
        <v>18</v>
      </c>
      <c r="H691" s="2">
        <v>2008000338</v>
      </c>
      <c r="I691" s="2" t="s">
        <v>19</v>
      </c>
      <c r="J691" s="3" t="s">
        <v>24</v>
      </c>
      <c r="L691" s="2">
        <v>2030101000000</v>
      </c>
      <c r="M691" s="4" t="s">
        <v>21</v>
      </c>
      <c r="N691" s="5">
        <v>20814832</v>
      </c>
      <c r="O691" s="2" t="s">
        <v>22</v>
      </c>
      <c r="P691" s="5">
        <v>122636.04</v>
      </c>
      <c r="Q691" s="5">
        <v>252033.78</v>
      </c>
      <c r="R691" s="5">
        <v>20944229.739999998</v>
      </c>
      <c r="S691" s="2" t="s">
        <v>22</v>
      </c>
    </row>
    <row r="692" spans="2:19">
      <c r="B692" s="86" t="s">
        <v>16</v>
      </c>
      <c r="C692" s="87"/>
      <c r="D692" s="88" t="s">
        <v>171</v>
      </c>
      <c r="E692" s="89"/>
      <c r="F692" s="87"/>
      <c r="G692" s="2" t="s">
        <v>18</v>
      </c>
      <c r="H692" s="2">
        <v>2008000729</v>
      </c>
      <c r="I692" s="2" t="s">
        <v>23</v>
      </c>
      <c r="J692" s="3" t="s">
        <v>24</v>
      </c>
      <c r="L692" s="2">
        <v>2030101000000</v>
      </c>
      <c r="M692" s="4" t="s">
        <v>21</v>
      </c>
      <c r="N692" s="5">
        <v>46767316.479999997</v>
      </c>
      <c r="O692" s="2" t="s">
        <v>22</v>
      </c>
      <c r="P692" s="5">
        <v>506369.48</v>
      </c>
      <c r="Q692" s="5">
        <v>131627.93</v>
      </c>
      <c r="R692" s="5">
        <v>46392574.93</v>
      </c>
      <c r="S692" s="2" t="s">
        <v>22</v>
      </c>
    </row>
    <row r="693" spans="2:19">
      <c r="B693" s="86" t="s">
        <v>16</v>
      </c>
      <c r="C693" s="87"/>
      <c r="D693" s="88" t="s">
        <v>171</v>
      </c>
      <c r="E693" s="89"/>
      <c r="F693" s="87"/>
      <c r="G693" s="2" t="s">
        <v>18</v>
      </c>
      <c r="H693" s="2">
        <v>2008001792</v>
      </c>
      <c r="I693" s="2" t="s">
        <v>23</v>
      </c>
      <c r="J693" s="3" t="s">
        <v>24</v>
      </c>
      <c r="L693" s="2">
        <v>2030101000000</v>
      </c>
      <c r="M693" s="4" t="s">
        <v>21</v>
      </c>
      <c r="N693" s="5">
        <v>218025514.91999999</v>
      </c>
      <c r="O693" s="2" t="s">
        <v>22</v>
      </c>
      <c r="P693" s="5">
        <v>506366.2</v>
      </c>
      <c r="Q693" s="5">
        <v>1664853.04</v>
      </c>
      <c r="R693" s="5">
        <v>219184001.75999999</v>
      </c>
      <c r="S693" s="2" t="s">
        <v>22</v>
      </c>
    </row>
    <row r="694" spans="2:19">
      <c r="B694" s="86" t="s">
        <v>16</v>
      </c>
      <c r="C694" s="87"/>
      <c r="D694" s="88" t="s">
        <v>171</v>
      </c>
      <c r="E694" s="89"/>
      <c r="F694" s="87"/>
      <c r="G694" s="2" t="s">
        <v>18</v>
      </c>
      <c r="H694" s="2">
        <v>2009001656</v>
      </c>
      <c r="I694" s="2" t="s">
        <v>19</v>
      </c>
      <c r="J694" s="3" t="s">
        <v>24</v>
      </c>
      <c r="L694" s="2">
        <v>2030101000000</v>
      </c>
      <c r="M694" s="4" t="s">
        <v>21</v>
      </c>
      <c r="N694" s="5">
        <v>64561203.799999997</v>
      </c>
      <c r="O694" s="2" t="s">
        <v>22</v>
      </c>
      <c r="P694" s="5">
        <v>31044.61</v>
      </c>
      <c r="Q694" s="5">
        <v>1820627.81</v>
      </c>
      <c r="R694" s="5">
        <v>66350787</v>
      </c>
      <c r="S694" s="2" t="s">
        <v>22</v>
      </c>
    </row>
    <row r="695" spans="2:19">
      <c r="B695" s="86" t="s">
        <v>16</v>
      </c>
      <c r="C695" s="87"/>
      <c r="D695" s="88" t="s">
        <v>171</v>
      </c>
      <c r="E695" s="89"/>
      <c r="F695" s="87"/>
      <c r="G695" s="2" t="s">
        <v>18</v>
      </c>
      <c r="H695" s="2">
        <v>2010001338</v>
      </c>
      <c r="I695" s="2" t="s">
        <v>23</v>
      </c>
      <c r="J695" s="3" t="s">
        <v>24</v>
      </c>
      <c r="L695" s="2">
        <v>2030101000000</v>
      </c>
      <c r="M695" s="4" t="s">
        <v>21</v>
      </c>
      <c r="N695" s="5">
        <v>21341591.170000002</v>
      </c>
      <c r="O695" s="2" t="s">
        <v>22</v>
      </c>
      <c r="P695" s="5">
        <v>162530.49</v>
      </c>
      <c r="Q695" s="5">
        <v>1019.17</v>
      </c>
      <c r="R695" s="5">
        <v>21180079.850000001</v>
      </c>
      <c r="S695" s="2" t="s">
        <v>22</v>
      </c>
    </row>
    <row r="696" spans="2:19">
      <c r="B696" s="86" t="s">
        <v>16</v>
      </c>
      <c r="C696" s="87"/>
      <c r="D696" s="88" t="s">
        <v>171</v>
      </c>
      <c r="E696" s="89"/>
      <c r="F696" s="87"/>
      <c r="G696" s="2" t="s">
        <v>18</v>
      </c>
      <c r="H696" s="2">
        <v>2010001656</v>
      </c>
      <c r="I696" s="2" t="s">
        <v>19</v>
      </c>
      <c r="J696" s="3" t="s">
        <v>24</v>
      </c>
      <c r="L696" s="2">
        <v>2030101000000</v>
      </c>
      <c r="M696" s="4" t="s">
        <v>21</v>
      </c>
      <c r="N696" s="5">
        <v>63028858.810000002</v>
      </c>
      <c r="O696" s="2" t="s">
        <v>22</v>
      </c>
      <c r="P696" s="5">
        <v>11297.6</v>
      </c>
      <c r="Q696" s="5">
        <v>275375.82</v>
      </c>
      <c r="R696" s="5">
        <v>63292937.030000001</v>
      </c>
      <c r="S696" s="2" t="s">
        <v>22</v>
      </c>
    </row>
    <row r="697" spans="2:19">
      <c r="B697" s="86" t="s">
        <v>16</v>
      </c>
      <c r="C697" s="87"/>
      <c r="D697" s="88" t="s">
        <v>171</v>
      </c>
      <c r="E697" s="89"/>
      <c r="F697" s="87"/>
      <c r="G697" s="2" t="s">
        <v>18</v>
      </c>
      <c r="H697" s="2">
        <v>2010005783</v>
      </c>
      <c r="I697" s="2" t="s">
        <v>19</v>
      </c>
      <c r="J697" s="3" t="s">
        <v>24</v>
      </c>
      <c r="L697" s="2">
        <v>2030101000000</v>
      </c>
      <c r="M697" s="4" t="s">
        <v>21</v>
      </c>
      <c r="N697" s="5">
        <v>31734394.329999998</v>
      </c>
      <c r="O697" s="2" t="s">
        <v>22</v>
      </c>
      <c r="P697" s="5">
        <v>68010.78</v>
      </c>
      <c r="Q697" s="5">
        <v>283365.23</v>
      </c>
      <c r="R697" s="5">
        <v>31949748.780000001</v>
      </c>
      <c r="S697" s="2" t="s">
        <v>22</v>
      </c>
    </row>
    <row r="698" spans="2:19">
      <c r="B698" s="86" t="s">
        <v>16</v>
      </c>
      <c r="C698" s="87"/>
      <c r="D698" s="88" t="s">
        <v>171</v>
      </c>
      <c r="E698" s="89"/>
      <c r="F698" s="87"/>
      <c r="G698" s="2" t="s">
        <v>18</v>
      </c>
      <c r="H698" s="2">
        <v>2012000983</v>
      </c>
      <c r="I698" s="2" t="s">
        <v>19</v>
      </c>
      <c r="J698" s="3" t="s">
        <v>24</v>
      </c>
      <c r="L698" s="2">
        <v>2030101000000</v>
      </c>
      <c r="M698" s="4" t="s">
        <v>21</v>
      </c>
      <c r="N698" s="5">
        <v>25698699.57</v>
      </c>
      <c r="O698" s="2" t="s">
        <v>22</v>
      </c>
      <c r="P698" s="5">
        <v>22516.17</v>
      </c>
      <c r="Q698" s="5">
        <v>250228.84</v>
      </c>
      <c r="R698" s="5">
        <v>25926412.239999998</v>
      </c>
      <c r="S698" s="2" t="s">
        <v>22</v>
      </c>
    </row>
    <row r="699" spans="2:19">
      <c r="B699" s="86" t="s">
        <v>16</v>
      </c>
      <c r="C699" s="87"/>
      <c r="D699" s="88" t="s">
        <v>171</v>
      </c>
      <c r="E699" s="89"/>
      <c r="F699" s="87"/>
      <c r="G699" s="2" t="s">
        <v>18</v>
      </c>
      <c r="H699" s="2">
        <v>2012001092</v>
      </c>
      <c r="I699" s="2" t="s">
        <v>23</v>
      </c>
      <c r="J699" s="3" t="s">
        <v>24</v>
      </c>
      <c r="L699" s="2">
        <v>2030101000000</v>
      </c>
      <c r="M699" s="4" t="s">
        <v>21</v>
      </c>
      <c r="N699" s="5">
        <v>126014372.98999999</v>
      </c>
      <c r="O699" s="2" t="s">
        <v>22</v>
      </c>
      <c r="P699" s="5">
        <v>854560.18</v>
      </c>
      <c r="Q699" s="5">
        <v>3309444.72</v>
      </c>
      <c r="R699" s="5">
        <v>128469257.53</v>
      </c>
      <c r="S699" s="2" t="s">
        <v>22</v>
      </c>
    </row>
    <row r="700" spans="2:19">
      <c r="B700" s="86" t="s">
        <v>16</v>
      </c>
      <c r="C700" s="87"/>
      <c r="D700" s="88" t="s">
        <v>171</v>
      </c>
      <c r="E700" s="89"/>
      <c r="F700" s="87"/>
      <c r="G700" s="2" t="s">
        <v>18</v>
      </c>
      <c r="H700" s="2">
        <v>2012001165</v>
      </c>
      <c r="I700" s="2" t="s">
        <v>19</v>
      </c>
      <c r="J700" s="3" t="s">
        <v>24</v>
      </c>
      <c r="L700" s="2">
        <v>2030101000000</v>
      </c>
      <c r="M700" s="4" t="s">
        <v>21</v>
      </c>
      <c r="N700" s="5">
        <v>67461113.230000004</v>
      </c>
      <c r="O700" s="2" t="s">
        <v>22</v>
      </c>
      <c r="P700" s="5">
        <v>5223.84</v>
      </c>
      <c r="Q700" s="5">
        <v>1526072.9</v>
      </c>
      <c r="R700" s="5">
        <v>68981962.290000007</v>
      </c>
      <c r="S700" s="2" t="s">
        <v>22</v>
      </c>
    </row>
    <row r="701" spans="2:19">
      <c r="B701" s="86" t="s">
        <v>16</v>
      </c>
      <c r="C701" s="87"/>
      <c r="D701" s="88" t="s">
        <v>171</v>
      </c>
      <c r="E701" s="89"/>
      <c r="F701" s="87"/>
      <c r="G701" s="2" t="s">
        <v>18</v>
      </c>
      <c r="H701" s="2">
        <v>2012001319</v>
      </c>
      <c r="I701" s="2" t="s">
        <v>23</v>
      </c>
      <c r="J701" s="3" t="s">
        <v>24</v>
      </c>
      <c r="L701" s="2">
        <v>2030101000000</v>
      </c>
      <c r="M701" s="4" t="s">
        <v>21</v>
      </c>
      <c r="N701" s="5">
        <v>6109796.25</v>
      </c>
      <c r="O701" s="2" t="s">
        <v>22</v>
      </c>
      <c r="P701" s="5">
        <v>19772.43</v>
      </c>
      <c r="Q701" s="5">
        <v>61827.4</v>
      </c>
      <c r="R701" s="5">
        <v>6151851.2199999997</v>
      </c>
      <c r="S701" s="2" t="s">
        <v>22</v>
      </c>
    </row>
    <row r="702" spans="2:19">
      <c r="B702" s="86" t="s">
        <v>16</v>
      </c>
      <c r="C702" s="87"/>
      <c r="D702" s="88" t="s">
        <v>171</v>
      </c>
      <c r="E702" s="89"/>
      <c r="F702" s="87"/>
      <c r="G702" s="2" t="s">
        <v>18</v>
      </c>
      <c r="H702" s="2">
        <v>2014000247</v>
      </c>
      <c r="I702" s="2" t="s">
        <v>19</v>
      </c>
      <c r="J702" s="3" t="s">
        <v>24</v>
      </c>
      <c r="L702" s="2">
        <v>2030101000000</v>
      </c>
      <c r="M702" s="4" t="s">
        <v>21</v>
      </c>
      <c r="N702" s="5">
        <v>43777277.520000003</v>
      </c>
      <c r="O702" s="2" t="s">
        <v>22</v>
      </c>
      <c r="P702" s="5">
        <v>11503.86</v>
      </c>
      <c r="Q702" s="5">
        <v>908209.21</v>
      </c>
      <c r="R702" s="5">
        <v>44673982.869999997</v>
      </c>
      <c r="S702" s="2" t="s">
        <v>22</v>
      </c>
    </row>
    <row r="703" spans="2:19">
      <c r="B703" s="86" t="s">
        <v>16</v>
      </c>
      <c r="C703" s="87"/>
      <c r="D703" s="88" t="s">
        <v>171</v>
      </c>
      <c r="E703" s="89"/>
      <c r="F703" s="87"/>
      <c r="G703" s="2" t="s">
        <v>18</v>
      </c>
      <c r="H703" s="2">
        <v>2014000719</v>
      </c>
      <c r="I703" s="2" t="s">
        <v>19</v>
      </c>
      <c r="J703" s="3" t="s">
        <v>24</v>
      </c>
      <c r="L703" s="2">
        <v>2030101000000</v>
      </c>
      <c r="M703" s="4" t="s">
        <v>21</v>
      </c>
      <c r="N703" s="5">
        <v>75903630.969999999</v>
      </c>
      <c r="O703" s="2" t="s">
        <v>22</v>
      </c>
      <c r="P703" s="5">
        <v>10408.64</v>
      </c>
      <c r="Q703" s="5">
        <v>2304294.88</v>
      </c>
      <c r="R703" s="5">
        <v>78197517.209999993</v>
      </c>
      <c r="S703" s="2" t="s">
        <v>22</v>
      </c>
    </row>
    <row r="704" spans="2:19">
      <c r="B704" s="86" t="s">
        <v>16</v>
      </c>
      <c r="C704" s="87"/>
      <c r="D704" s="88" t="s">
        <v>171</v>
      </c>
      <c r="E704" s="89"/>
      <c r="F704" s="87"/>
      <c r="G704" s="2" t="s">
        <v>18</v>
      </c>
      <c r="H704" s="2">
        <v>2014001529</v>
      </c>
      <c r="I704" s="2" t="s">
        <v>19</v>
      </c>
      <c r="J704" s="3" t="s">
        <v>24</v>
      </c>
      <c r="L704" s="2">
        <v>2030101000000</v>
      </c>
      <c r="M704" s="4" t="s">
        <v>21</v>
      </c>
      <c r="N704" s="5">
        <v>13433021.41</v>
      </c>
      <c r="O704" s="2" t="s">
        <v>22</v>
      </c>
      <c r="P704" s="5">
        <v>9923.81</v>
      </c>
      <c r="Q704" s="5">
        <v>120192.33</v>
      </c>
      <c r="R704" s="5">
        <v>13543289.93</v>
      </c>
      <c r="S704" s="2" t="s">
        <v>22</v>
      </c>
    </row>
    <row r="705" spans="2:19">
      <c r="B705" s="86" t="s">
        <v>16</v>
      </c>
      <c r="C705" s="87"/>
      <c r="D705" s="88" t="s">
        <v>171</v>
      </c>
      <c r="E705" s="89"/>
      <c r="F705" s="87"/>
      <c r="G705" s="2" t="s">
        <v>18</v>
      </c>
      <c r="H705" s="2">
        <v>2014001618</v>
      </c>
      <c r="I705" s="2" t="s">
        <v>19</v>
      </c>
      <c r="J705" s="3" t="s">
        <v>24</v>
      </c>
      <c r="L705" s="2">
        <v>2030101000000</v>
      </c>
      <c r="M705" s="4" t="s">
        <v>21</v>
      </c>
      <c r="N705" s="5">
        <v>5815604.3499999996</v>
      </c>
      <c r="O705" s="2" t="s">
        <v>22</v>
      </c>
      <c r="P705" s="5">
        <v>0</v>
      </c>
      <c r="Q705" s="5">
        <v>95449.11</v>
      </c>
      <c r="R705" s="5">
        <v>5911053.46</v>
      </c>
      <c r="S705" s="2" t="s">
        <v>22</v>
      </c>
    </row>
    <row r="706" spans="2:19">
      <c r="B706" s="86" t="s">
        <v>16</v>
      </c>
      <c r="C706" s="87"/>
      <c r="D706" s="88" t="s">
        <v>171</v>
      </c>
      <c r="E706" s="89"/>
      <c r="F706" s="87"/>
      <c r="G706" s="2" t="s">
        <v>18</v>
      </c>
      <c r="H706" s="2">
        <v>2015000518</v>
      </c>
      <c r="I706" s="2" t="s">
        <v>23</v>
      </c>
      <c r="J706" s="3" t="s">
        <v>24</v>
      </c>
      <c r="L706" s="2">
        <v>2030101000000</v>
      </c>
      <c r="M706" s="4" t="s">
        <v>21</v>
      </c>
      <c r="N706" s="5">
        <v>61120052.240000002</v>
      </c>
      <c r="O706" s="2" t="s">
        <v>22</v>
      </c>
      <c r="P706" s="5">
        <v>6881673.6200000001</v>
      </c>
      <c r="Q706" s="5">
        <v>9211261.1799999997</v>
      </c>
      <c r="R706" s="5">
        <v>63449639.799999997</v>
      </c>
      <c r="S706" s="2" t="s">
        <v>22</v>
      </c>
    </row>
    <row r="707" spans="2:19">
      <c r="B707" s="86" t="s">
        <v>16</v>
      </c>
      <c r="C707" s="87"/>
      <c r="D707" s="88" t="s">
        <v>171</v>
      </c>
      <c r="E707" s="89"/>
      <c r="F707" s="87"/>
      <c r="G707" s="2" t="s">
        <v>18</v>
      </c>
      <c r="H707" s="2">
        <v>2015000811</v>
      </c>
      <c r="I707" s="2" t="s">
        <v>19</v>
      </c>
      <c r="J707" s="3" t="s">
        <v>24</v>
      </c>
      <c r="L707" s="2">
        <v>2030101000000</v>
      </c>
      <c r="M707" s="4" t="s">
        <v>21</v>
      </c>
      <c r="N707" s="5">
        <v>52176305.560000002</v>
      </c>
      <c r="O707" s="2" t="s">
        <v>22</v>
      </c>
      <c r="P707" s="5">
        <v>9123.4</v>
      </c>
      <c r="Q707" s="5">
        <v>1377214.66</v>
      </c>
      <c r="R707" s="5">
        <v>53544396.82</v>
      </c>
      <c r="S707" s="2" t="s">
        <v>22</v>
      </c>
    </row>
    <row r="708" spans="2:19">
      <c r="B708" s="86" t="s">
        <v>16</v>
      </c>
      <c r="C708" s="87"/>
      <c r="D708" s="88" t="s">
        <v>171</v>
      </c>
      <c r="E708" s="89"/>
      <c r="F708" s="87"/>
      <c r="G708" s="2" t="s">
        <v>18</v>
      </c>
      <c r="H708" s="2">
        <v>2016000211</v>
      </c>
      <c r="I708" s="2" t="s">
        <v>19</v>
      </c>
      <c r="J708" s="3" t="s">
        <v>45</v>
      </c>
      <c r="L708" s="2">
        <v>2030101000000</v>
      </c>
      <c r="M708" s="4" t="s">
        <v>21</v>
      </c>
      <c r="N708" s="5">
        <v>5867572.46</v>
      </c>
      <c r="O708" s="2" t="s">
        <v>22</v>
      </c>
      <c r="P708" s="5">
        <v>3786.96</v>
      </c>
      <c r="Q708" s="5">
        <v>31276.639999999999</v>
      </c>
      <c r="R708" s="5">
        <v>5895062.1399999997</v>
      </c>
      <c r="S708" s="2" t="s">
        <v>22</v>
      </c>
    </row>
    <row r="709" spans="2:19">
      <c r="B709" s="86" t="s">
        <v>16</v>
      </c>
      <c r="C709" s="87"/>
      <c r="D709" s="88" t="s">
        <v>171</v>
      </c>
      <c r="E709" s="89"/>
      <c r="F709" s="87"/>
      <c r="G709" s="2" t="s">
        <v>18</v>
      </c>
      <c r="H709" s="2">
        <v>2016000929</v>
      </c>
      <c r="I709" s="2" t="s">
        <v>19</v>
      </c>
      <c r="J709" s="3" t="s">
        <v>24</v>
      </c>
      <c r="L709" s="2">
        <v>2030101000000</v>
      </c>
      <c r="M709" s="4" t="s">
        <v>21</v>
      </c>
      <c r="N709" s="5">
        <v>25718058.16</v>
      </c>
      <c r="O709" s="2" t="s">
        <v>22</v>
      </c>
      <c r="P709" s="5">
        <v>1743.55</v>
      </c>
      <c r="Q709" s="5">
        <v>268283.08</v>
      </c>
      <c r="R709" s="5">
        <v>25984597.690000001</v>
      </c>
      <c r="S709" s="2" t="s">
        <v>22</v>
      </c>
    </row>
    <row r="710" spans="2:19">
      <c r="B710" s="86" t="s">
        <v>16</v>
      </c>
      <c r="C710" s="87"/>
      <c r="D710" s="88" t="s">
        <v>171</v>
      </c>
      <c r="E710" s="89"/>
      <c r="F710" s="87"/>
      <c r="G710" s="2" t="s">
        <v>18</v>
      </c>
      <c r="H710" s="2">
        <v>2016001038</v>
      </c>
      <c r="I710" s="2" t="s">
        <v>19</v>
      </c>
      <c r="J710" s="3" t="s">
        <v>24</v>
      </c>
      <c r="L710" s="2">
        <v>2030101000000</v>
      </c>
      <c r="M710" s="4" t="s">
        <v>21</v>
      </c>
      <c r="N710" s="5">
        <v>26801114.989999998</v>
      </c>
      <c r="O710" s="2" t="s">
        <v>22</v>
      </c>
      <c r="P710" s="5">
        <v>0</v>
      </c>
      <c r="Q710" s="5">
        <v>1466852.22</v>
      </c>
      <c r="R710" s="5">
        <v>28267967.210000001</v>
      </c>
      <c r="S710" s="2" t="s">
        <v>22</v>
      </c>
    </row>
    <row r="711" spans="2:19">
      <c r="B711" s="86" t="s">
        <v>16</v>
      </c>
      <c r="C711" s="87"/>
      <c r="D711" s="88" t="s">
        <v>171</v>
      </c>
      <c r="E711" s="89"/>
      <c r="F711" s="87"/>
      <c r="G711" s="2" t="s">
        <v>18</v>
      </c>
      <c r="H711" s="2">
        <v>2016001119</v>
      </c>
      <c r="I711" s="2" t="s">
        <v>19</v>
      </c>
      <c r="J711" s="3" t="s">
        <v>24</v>
      </c>
      <c r="L711" s="2">
        <v>2030101000000</v>
      </c>
      <c r="M711" s="4" t="s">
        <v>21</v>
      </c>
      <c r="N711" s="5">
        <v>880197.2</v>
      </c>
      <c r="O711" s="2" t="s">
        <v>22</v>
      </c>
      <c r="P711" s="5">
        <v>0</v>
      </c>
      <c r="Q711" s="5">
        <v>4128.3599999999997</v>
      </c>
      <c r="R711" s="5">
        <v>884325.56</v>
      </c>
      <c r="S711" s="2" t="s">
        <v>22</v>
      </c>
    </row>
    <row r="712" spans="2:19">
      <c r="B712" s="86" t="s">
        <v>16</v>
      </c>
      <c r="C712" s="87"/>
      <c r="D712" s="88" t="s">
        <v>171</v>
      </c>
      <c r="E712" s="89"/>
      <c r="F712" s="87"/>
      <c r="G712" s="2" t="s">
        <v>18</v>
      </c>
      <c r="H712" s="2">
        <v>2017001074</v>
      </c>
      <c r="I712" s="2" t="s">
        <v>23</v>
      </c>
      <c r="J712" s="3" t="s">
        <v>24</v>
      </c>
      <c r="L712" s="2">
        <v>2030101000000</v>
      </c>
      <c r="M712" s="4" t="s">
        <v>21</v>
      </c>
      <c r="N712" s="5">
        <v>55343167.799999997</v>
      </c>
      <c r="O712" s="2" t="s">
        <v>22</v>
      </c>
      <c r="P712" s="5">
        <v>566283.28</v>
      </c>
      <c r="Q712" s="5">
        <v>1804909.41</v>
      </c>
      <c r="R712" s="5">
        <v>56581793.93</v>
      </c>
      <c r="S712" s="2" t="s">
        <v>22</v>
      </c>
    </row>
    <row r="713" spans="2:19">
      <c r="B713" s="86" t="s">
        <v>16</v>
      </c>
      <c r="C713" s="87"/>
      <c r="D713" s="88" t="s">
        <v>171</v>
      </c>
      <c r="E713" s="89"/>
      <c r="F713" s="87"/>
      <c r="G713" s="2" t="s">
        <v>18</v>
      </c>
      <c r="H713" s="2">
        <v>2017001147</v>
      </c>
      <c r="I713" s="2" t="s">
        <v>23</v>
      </c>
      <c r="J713" s="3" t="s">
        <v>24</v>
      </c>
      <c r="L713" s="2">
        <v>2030101000000</v>
      </c>
      <c r="M713" s="4" t="s">
        <v>21</v>
      </c>
      <c r="N713" s="5">
        <v>121743938.14</v>
      </c>
      <c r="O713" s="2" t="s">
        <v>22</v>
      </c>
      <c r="P713" s="5">
        <v>185895.99</v>
      </c>
      <c r="Q713" s="5">
        <v>1365354.16</v>
      </c>
      <c r="R713" s="5">
        <v>122923396.31</v>
      </c>
      <c r="S713" s="2" t="s">
        <v>22</v>
      </c>
    </row>
    <row r="714" spans="2:19">
      <c r="B714" s="86" t="s">
        <v>16</v>
      </c>
      <c r="C714" s="87"/>
      <c r="D714" s="88" t="s">
        <v>171</v>
      </c>
      <c r="E714" s="89"/>
      <c r="F714" s="87"/>
      <c r="G714" s="2" t="s">
        <v>18</v>
      </c>
      <c r="H714" s="2">
        <v>2017001538</v>
      </c>
      <c r="I714" s="2" t="s">
        <v>19</v>
      </c>
      <c r="J714" s="3" t="s">
        <v>24</v>
      </c>
      <c r="L714" s="2">
        <v>2030101000000</v>
      </c>
      <c r="M714" s="4" t="s">
        <v>21</v>
      </c>
      <c r="N714" s="5">
        <v>171430144.30000001</v>
      </c>
      <c r="O714" s="2" t="s">
        <v>22</v>
      </c>
      <c r="P714" s="5">
        <v>664559.06000000006</v>
      </c>
      <c r="Q714" s="5">
        <v>2005022.71</v>
      </c>
      <c r="R714" s="5">
        <v>172770607.94999999</v>
      </c>
      <c r="S714" s="2" t="s">
        <v>22</v>
      </c>
    </row>
    <row r="715" spans="2:19">
      <c r="B715" s="86" t="s">
        <v>16</v>
      </c>
      <c r="C715" s="87"/>
      <c r="D715" s="88" t="s">
        <v>171</v>
      </c>
      <c r="E715" s="89"/>
      <c r="F715" s="87"/>
      <c r="G715" s="2" t="s">
        <v>18</v>
      </c>
      <c r="H715" s="2">
        <v>2017001619</v>
      </c>
      <c r="I715" s="2" t="s">
        <v>19</v>
      </c>
      <c r="J715" s="3" t="s">
        <v>24</v>
      </c>
      <c r="L715" s="2">
        <v>2030101000000</v>
      </c>
      <c r="M715" s="4" t="s">
        <v>21</v>
      </c>
      <c r="N715" s="5">
        <v>5837386.3499999996</v>
      </c>
      <c r="O715" s="2" t="s">
        <v>22</v>
      </c>
      <c r="P715" s="5">
        <v>34207.629999999997</v>
      </c>
      <c r="Q715" s="5">
        <v>1673.13</v>
      </c>
      <c r="R715" s="5">
        <v>5804851.8499999996</v>
      </c>
      <c r="S715" s="2" t="s">
        <v>22</v>
      </c>
    </row>
    <row r="716" spans="2:19">
      <c r="B716" s="86" t="s">
        <v>16</v>
      </c>
      <c r="C716" s="87"/>
      <c r="D716" s="88" t="s">
        <v>171</v>
      </c>
      <c r="E716" s="89"/>
      <c r="F716" s="87"/>
      <c r="G716" s="2" t="s">
        <v>18</v>
      </c>
      <c r="H716" s="2">
        <v>2018001256</v>
      </c>
      <c r="I716" s="2" t="s">
        <v>19</v>
      </c>
      <c r="J716" s="3" t="s">
        <v>24</v>
      </c>
      <c r="L716" s="2">
        <v>2030101000000</v>
      </c>
      <c r="M716" s="4" t="s">
        <v>21</v>
      </c>
      <c r="N716" s="5">
        <v>119801269.41</v>
      </c>
      <c r="O716" s="2" t="s">
        <v>22</v>
      </c>
      <c r="P716" s="5">
        <v>1243618.71</v>
      </c>
      <c r="Q716" s="5">
        <v>2090934.76</v>
      </c>
      <c r="R716" s="5">
        <v>120648585.45999999</v>
      </c>
      <c r="S716" s="2" t="s">
        <v>22</v>
      </c>
    </row>
    <row r="717" spans="2:19">
      <c r="B717" s="86" t="s">
        <v>16</v>
      </c>
      <c r="C717" s="87"/>
      <c r="D717" s="88" t="s">
        <v>171</v>
      </c>
      <c r="E717" s="89"/>
      <c r="F717" s="87"/>
      <c r="G717" s="2" t="s">
        <v>18</v>
      </c>
      <c r="H717" s="2">
        <v>2019000318</v>
      </c>
      <c r="I717" s="2" t="s">
        <v>19</v>
      </c>
      <c r="J717" s="3" t="s">
        <v>24</v>
      </c>
      <c r="L717" s="2">
        <v>2030101000000</v>
      </c>
      <c r="M717" s="4" t="s">
        <v>21</v>
      </c>
      <c r="N717" s="5">
        <v>21054186.75</v>
      </c>
      <c r="O717" s="2" t="s">
        <v>22</v>
      </c>
      <c r="P717" s="5">
        <v>4504.8100000000004</v>
      </c>
      <c r="Q717" s="5">
        <v>537407.77</v>
      </c>
      <c r="R717" s="5">
        <v>21587089.710000001</v>
      </c>
      <c r="S717" s="2" t="s">
        <v>22</v>
      </c>
    </row>
    <row r="718" spans="2:19">
      <c r="B718" s="86" t="s">
        <v>16</v>
      </c>
      <c r="C718" s="87"/>
      <c r="D718" s="88" t="s">
        <v>171</v>
      </c>
      <c r="E718" s="89"/>
      <c r="F718" s="87"/>
      <c r="G718" s="2" t="s">
        <v>18</v>
      </c>
      <c r="H718" s="2">
        <v>2019001292</v>
      </c>
      <c r="I718" s="2" t="s">
        <v>23</v>
      </c>
      <c r="J718" s="3" t="s">
        <v>24</v>
      </c>
      <c r="L718" s="2">
        <v>2030101000000</v>
      </c>
      <c r="M718" s="4" t="s">
        <v>21</v>
      </c>
      <c r="N718" s="5">
        <v>1518115.35</v>
      </c>
      <c r="O718" s="2" t="s">
        <v>22</v>
      </c>
      <c r="P718" s="5">
        <v>0</v>
      </c>
      <c r="Q718" s="5">
        <v>27509.439999999999</v>
      </c>
      <c r="R718" s="5">
        <v>1545624.79</v>
      </c>
      <c r="S718" s="2" t="s">
        <v>22</v>
      </c>
    </row>
    <row r="719" spans="2:19">
      <c r="B719" s="86" t="s">
        <v>16</v>
      </c>
      <c r="C719" s="87"/>
      <c r="D719" s="88" t="s">
        <v>171</v>
      </c>
      <c r="E719" s="89"/>
      <c r="F719" s="87"/>
      <c r="G719" s="2" t="s">
        <v>18</v>
      </c>
      <c r="H719" s="2">
        <v>2019001365</v>
      </c>
      <c r="I719" s="2" t="s">
        <v>19</v>
      </c>
      <c r="J719" s="3" t="s">
        <v>24</v>
      </c>
      <c r="L719" s="2">
        <v>2030101000000</v>
      </c>
      <c r="M719" s="4" t="s">
        <v>21</v>
      </c>
      <c r="N719" s="5">
        <v>65695786.659999996</v>
      </c>
      <c r="O719" s="2" t="s">
        <v>22</v>
      </c>
      <c r="P719" s="5">
        <v>363418.72</v>
      </c>
      <c r="Q719" s="5">
        <v>145294.73000000001</v>
      </c>
      <c r="R719" s="5">
        <v>65477662.670000002</v>
      </c>
      <c r="S719" s="2" t="s">
        <v>22</v>
      </c>
    </row>
    <row r="720" spans="2:19">
      <c r="B720" s="86" t="s">
        <v>16</v>
      </c>
      <c r="C720" s="87"/>
      <c r="D720" s="88" t="s">
        <v>171</v>
      </c>
      <c r="E720" s="89"/>
      <c r="F720" s="87"/>
      <c r="G720" s="2" t="s">
        <v>18</v>
      </c>
      <c r="H720" s="2">
        <v>2019001756</v>
      </c>
      <c r="I720" s="2" t="s">
        <v>19</v>
      </c>
      <c r="J720" s="3" t="s">
        <v>24</v>
      </c>
      <c r="L720" s="2">
        <v>2030101000000</v>
      </c>
      <c r="M720" s="4" t="s">
        <v>21</v>
      </c>
      <c r="N720" s="5">
        <v>5009861.72</v>
      </c>
      <c r="O720" s="2" t="s">
        <v>22</v>
      </c>
      <c r="P720" s="5">
        <v>235300.24</v>
      </c>
      <c r="Q720" s="5">
        <v>356678.71</v>
      </c>
      <c r="R720" s="5">
        <v>5131240.1900000004</v>
      </c>
      <c r="S720" s="2" t="s">
        <v>22</v>
      </c>
    </row>
    <row r="721" spans="2:19">
      <c r="B721" s="86" t="s">
        <v>16</v>
      </c>
      <c r="C721" s="87"/>
      <c r="D721" s="88" t="s">
        <v>171</v>
      </c>
      <c r="E721" s="89"/>
      <c r="F721" s="87"/>
      <c r="G721" s="2" t="s">
        <v>18</v>
      </c>
      <c r="H721" s="2">
        <v>2019002256</v>
      </c>
      <c r="I721" s="2" t="s">
        <v>23</v>
      </c>
      <c r="J721" s="3" t="s">
        <v>24</v>
      </c>
      <c r="L721" s="2">
        <v>2030101000000</v>
      </c>
      <c r="M721" s="4" t="s">
        <v>21</v>
      </c>
      <c r="N721" s="5">
        <v>225410749.11000001</v>
      </c>
      <c r="O721" s="2" t="s">
        <v>22</v>
      </c>
      <c r="P721" s="5">
        <v>424444.67</v>
      </c>
      <c r="Q721" s="5">
        <v>623569.15</v>
      </c>
      <c r="R721" s="5">
        <v>225609873.59</v>
      </c>
      <c r="S721" s="2" t="s">
        <v>22</v>
      </c>
    </row>
    <row r="722" spans="2:19">
      <c r="B722" s="86" t="s">
        <v>16</v>
      </c>
      <c r="C722" s="87"/>
      <c r="D722" s="88" t="s">
        <v>171</v>
      </c>
      <c r="E722" s="89"/>
      <c r="F722" s="87"/>
      <c r="G722" s="2" t="s">
        <v>18</v>
      </c>
      <c r="H722" s="2">
        <v>2019003147</v>
      </c>
      <c r="I722" s="2" t="s">
        <v>19</v>
      </c>
      <c r="J722" s="3" t="s">
        <v>28</v>
      </c>
      <c r="L722" s="2">
        <v>2030101000000</v>
      </c>
      <c r="M722" s="4" t="s">
        <v>21</v>
      </c>
      <c r="N722" s="5">
        <v>14052115.65</v>
      </c>
      <c r="O722" s="2" t="s">
        <v>22</v>
      </c>
      <c r="P722" s="5">
        <v>10725.78</v>
      </c>
      <c r="Q722" s="5">
        <v>105795.84</v>
      </c>
      <c r="R722" s="5">
        <v>14147185.710000001</v>
      </c>
      <c r="S722" s="2" t="s">
        <v>22</v>
      </c>
    </row>
    <row r="723" spans="2:19">
      <c r="B723" s="86" t="s">
        <v>16</v>
      </c>
      <c r="C723" s="87"/>
      <c r="D723" s="88" t="s">
        <v>171</v>
      </c>
      <c r="E723" s="89"/>
      <c r="F723" s="87"/>
      <c r="G723" s="2" t="s">
        <v>18</v>
      </c>
      <c r="H723" s="2">
        <v>2019003211</v>
      </c>
      <c r="I723" s="2" t="s">
        <v>23</v>
      </c>
      <c r="J723" s="3" t="s">
        <v>24</v>
      </c>
      <c r="L723" s="2">
        <v>2030101000000</v>
      </c>
      <c r="M723" s="4" t="s">
        <v>21</v>
      </c>
      <c r="N723" s="5">
        <v>5444447.9699999997</v>
      </c>
      <c r="O723" s="2" t="s">
        <v>22</v>
      </c>
      <c r="P723" s="5">
        <v>1096172.08</v>
      </c>
      <c r="Q723" s="5">
        <v>400926.93</v>
      </c>
      <c r="R723" s="5">
        <v>4749202.82</v>
      </c>
      <c r="S723" s="2" t="s">
        <v>22</v>
      </c>
    </row>
    <row r="724" spans="2:19">
      <c r="B724" s="86" t="s">
        <v>16</v>
      </c>
      <c r="C724" s="87"/>
      <c r="D724" s="88" t="s">
        <v>171</v>
      </c>
      <c r="E724" s="89"/>
      <c r="F724" s="87"/>
      <c r="G724" s="2" t="s">
        <v>18</v>
      </c>
      <c r="H724" s="2">
        <v>2019003392</v>
      </c>
      <c r="I724" s="2" t="s">
        <v>19</v>
      </c>
      <c r="J724" s="3" t="s">
        <v>24</v>
      </c>
      <c r="L724" s="2">
        <v>2030101000000</v>
      </c>
      <c r="M724" s="4" t="s">
        <v>21</v>
      </c>
      <c r="N724" s="5">
        <v>564994.99</v>
      </c>
      <c r="O724" s="2" t="s">
        <v>22</v>
      </c>
      <c r="P724" s="5">
        <v>30.93</v>
      </c>
      <c r="Q724" s="5">
        <v>17304.57</v>
      </c>
      <c r="R724" s="5">
        <v>582268.63</v>
      </c>
      <c r="S724" s="2" t="s">
        <v>22</v>
      </c>
    </row>
    <row r="725" spans="2:19">
      <c r="B725" s="86" t="s">
        <v>16</v>
      </c>
      <c r="C725" s="87"/>
      <c r="D725" s="88" t="s">
        <v>171</v>
      </c>
      <c r="E725" s="89"/>
      <c r="F725" s="87"/>
      <c r="G725" s="2" t="s">
        <v>18</v>
      </c>
      <c r="H725" s="2">
        <v>2020001111</v>
      </c>
      <c r="I725" s="2" t="s">
        <v>19</v>
      </c>
      <c r="J725" s="3" t="s">
        <v>24</v>
      </c>
      <c r="L725" s="2">
        <v>2030101000000</v>
      </c>
      <c r="M725" s="4" t="s">
        <v>21</v>
      </c>
      <c r="N725" s="5">
        <v>132936003.84</v>
      </c>
      <c r="O725" s="2" t="s">
        <v>22</v>
      </c>
      <c r="P725" s="5">
        <v>696579.23</v>
      </c>
      <c r="Q725" s="5">
        <v>1663525.08</v>
      </c>
      <c r="R725" s="5">
        <v>133902949.69</v>
      </c>
      <c r="S725" s="2" t="s">
        <v>22</v>
      </c>
    </row>
    <row r="726" spans="2:19">
      <c r="B726" s="86" t="s">
        <v>16</v>
      </c>
      <c r="C726" s="87"/>
      <c r="D726" s="88" t="s">
        <v>171</v>
      </c>
      <c r="E726" s="89"/>
      <c r="F726" s="87"/>
      <c r="G726" s="2" t="s">
        <v>18</v>
      </c>
      <c r="H726" s="2">
        <v>2020001292</v>
      </c>
      <c r="I726" s="2" t="s">
        <v>23</v>
      </c>
      <c r="J726" s="3" t="s">
        <v>24</v>
      </c>
      <c r="L726" s="2">
        <v>2030101000000</v>
      </c>
      <c r="M726" s="4" t="s">
        <v>21</v>
      </c>
      <c r="N726" s="5">
        <v>44510485.520000003</v>
      </c>
      <c r="O726" s="2" t="s">
        <v>22</v>
      </c>
      <c r="P726" s="5">
        <v>13080.86</v>
      </c>
      <c r="Q726" s="5">
        <v>278918.78000000003</v>
      </c>
      <c r="R726" s="5">
        <v>44776323.439999998</v>
      </c>
      <c r="S726" s="2" t="s">
        <v>22</v>
      </c>
    </row>
    <row r="727" spans="2:19">
      <c r="B727" s="86" t="s">
        <v>16</v>
      </c>
      <c r="C727" s="87"/>
      <c r="D727" s="88" t="s">
        <v>171</v>
      </c>
      <c r="E727" s="89"/>
      <c r="F727" s="87"/>
      <c r="G727" s="2" t="s">
        <v>18</v>
      </c>
      <c r="H727" s="2">
        <v>2020002019</v>
      </c>
      <c r="I727" s="2" t="s">
        <v>19</v>
      </c>
      <c r="J727" s="3" t="s">
        <v>24</v>
      </c>
      <c r="L727" s="2">
        <v>2030101000000</v>
      </c>
      <c r="M727" s="4" t="s">
        <v>21</v>
      </c>
      <c r="N727" s="5">
        <v>165009698.59</v>
      </c>
      <c r="O727" s="2" t="s">
        <v>22</v>
      </c>
      <c r="P727" s="5">
        <v>32400.43</v>
      </c>
      <c r="Q727" s="5">
        <v>2221954.2999999998</v>
      </c>
      <c r="R727" s="5">
        <v>167199252.46000001</v>
      </c>
      <c r="S727" s="2" t="s">
        <v>22</v>
      </c>
    </row>
    <row r="728" spans="2:19">
      <c r="B728" s="86" t="s">
        <v>16</v>
      </c>
      <c r="C728" s="87"/>
      <c r="D728" s="88" t="s">
        <v>171</v>
      </c>
      <c r="E728" s="89"/>
      <c r="F728" s="87"/>
      <c r="G728" s="2" t="s">
        <v>18</v>
      </c>
      <c r="H728" s="2">
        <v>2020002892</v>
      </c>
      <c r="I728" s="2" t="s">
        <v>23</v>
      </c>
      <c r="J728" s="3" t="s">
        <v>24</v>
      </c>
      <c r="L728" s="2">
        <v>2030101000000</v>
      </c>
      <c r="M728" s="4" t="s">
        <v>21</v>
      </c>
      <c r="N728" s="5">
        <v>5802756.9299999997</v>
      </c>
      <c r="O728" s="2" t="s">
        <v>22</v>
      </c>
      <c r="P728" s="5">
        <v>16059.07</v>
      </c>
      <c r="Q728" s="5">
        <v>280527.71999999997</v>
      </c>
      <c r="R728" s="5">
        <v>6067225.5800000001</v>
      </c>
      <c r="S728" s="2" t="s">
        <v>22</v>
      </c>
    </row>
    <row r="729" spans="2:19">
      <c r="B729" s="86" t="s">
        <v>16</v>
      </c>
      <c r="C729" s="87"/>
      <c r="D729" s="88" t="s">
        <v>171</v>
      </c>
      <c r="E729" s="89"/>
      <c r="F729" s="87"/>
      <c r="G729" s="2" t="s">
        <v>18</v>
      </c>
      <c r="H729" s="2">
        <v>2020003465</v>
      </c>
      <c r="I729" s="2" t="s">
        <v>19</v>
      </c>
      <c r="J729" s="3" t="s">
        <v>24</v>
      </c>
      <c r="L729" s="2">
        <v>2030101000000</v>
      </c>
      <c r="M729" s="4" t="s">
        <v>21</v>
      </c>
      <c r="N729" s="5">
        <v>61395274.57</v>
      </c>
      <c r="O729" s="2" t="s">
        <v>22</v>
      </c>
      <c r="P729" s="5">
        <v>2307.5700000000002</v>
      </c>
      <c r="Q729" s="5">
        <v>774143.06</v>
      </c>
      <c r="R729" s="5">
        <v>62167110.060000002</v>
      </c>
      <c r="S729" s="2" t="s">
        <v>22</v>
      </c>
    </row>
    <row r="730" spans="2:19">
      <c r="B730" s="86" t="s">
        <v>16</v>
      </c>
      <c r="C730" s="87"/>
      <c r="D730" s="88" t="s">
        <v>171</v>
      </c>
      <c r="E730" s="89"/>
      <c r="F730" s="87"/>
      <c r="G730" s="2" t="s">
        <v>18</v>
      </c>
      <c r="H730" s="2">
        <v>2021000974</v>
      </c>
      <c r="I730" s="2" t="s">
        <v>23</v>
      </c>
      <c r="J730" s="3" t="s">
        <v>24</v>
      </c>
      <c r="L730" s="2">
        <v>2030101000000</v>
      </c>
      <c r="M730" s="4" t="s">
        <v>21</v>
      </c>
      <c r="N730" s="5">
        <v>394224473.33999997</v>
      </c>
      <c r="O730" s="2" t="s">
        <v>22</v>
      </c>
      <c r="P730" s="5">
        <v>349409.59</v>
      </c>
      <c r="Q730" s="5">
        <v>4457141.37</v>
      </c>
      <c r="R730" s="5">
        <v>398332205.12</v>
      </c>
      <c r="S730" s="2" t="s">
        <v>22</v>
      </c>
    </row>
    <row r="731" spans="2:19">
      <c r="B731" s="86" t="s">
        <v>16</v>
      </c>
      <c r="C731" s="87"/>
      <c r="D731" s="88" t="s">
        <v>172</v>
      </c>
      <c r="E731" s="89"/>
      <c r="F731" s="87"/>
      <c r="G731" s="2" t="s">
        <v>18</v>
      </c>
      <c r="H731" s="2">
        <v>2010004329</v>
      </c>
      <c r="I731" s="2" t="s">
        <v>19</v>
      </c>
      <c r="J731" s="3" t="s">
        <v>24</v>
      </c>
      <c r="L731" s="2">
        <v>2030101000000</v>
      </c>
      <c r="M731" s="4" t="s">
        <v>21</v>
      </c>
      <c r="N731" s="5">
        <v>5722422.25</v>
      </c>
      <c r="O731" s="2" t="s">
        <v>22</v>
      </c>
      <c r="P731" s="5">
        <v>3905.36</v>
      </c>
      <c r="Q731" s="5">
        <v>114946.52</v>
      </c>
      <c r="R731" s="5">
        <v>5833463.4100000001</v>
      </c>
      <c r="S731" s="2" t="s">
        <v>22</v>
      </c>
    </row>
    <row r="732" spans="2:19">
      <c r="B732" s="86" t="s">
        <v>16</v>
      </c>
      <c r="C732" s="87"/>
      <c r="D732" s="88" t="s">
        <v>172</v>
      </c>
      <c r="E732" s="89"/>
      <c r="F732" s="87"/>
      <c r="G732" s="2" t="s">
        <v>18</v>
      </c>
      <c r="H732" s="2">
        <v>2010004574</v>
      </c>
      <c r="I732" s="2" t="s">
        <v>19</v>
      </c>
      <c r="J732" s="3" t="s">
        <v>28</v>
      </c>
      <c r="L732" s="2">
        <v>2030101000000</v>
      </c>
      <c r="M732" s="4" t="s">
        <v>21</v>
      </c>
      <c r="N732" s="5">
        <v>143804386.52000001</v>
      </c>
      <c r="O732" s="2" t="s">
        <v>22</v>
      </c>
      <c r="P732" s="5">
        <v>0</v>
      </c>
      <c r="Q732" s="5">
        <v>1736866.98</v>
      </c>
      <c r="R732" s="5">
        <v>145541253.5</v>
      </c>
      <c r="S732" s="2" t="s">
        <v>22</v>
      </c>
    </row>
    <row r="733" spans="2:19">
      <c r="B733" s="86" t="s">
        <v>16</v>
      </c>
      <c r="C733" s="87"/>
      <c r="D733" s="88" t="s">
        <v>172</v>
      </c>
      <c r="E733" s="89"/>
      <c r="F733" s="87"/>
      <c r="G733" s="2" t="s">
        <v>18</v>
      </c>
      <c r="H733" s="2">
        <v>2019001438</v>
      </c>
      <c r="I733" s="2" t="s">
        <v>19</v>
      </c>
      <c r="J733" s="3" t="s">
        <v>24</v>
      </c>
      <c r="L733" s="2">
        <v>2030101000000</v>
      </c>
      <c r="M733" s="4" t="s">
        <v>21</v>
      </c>
      <c r="N733" s="5">
        <v>1553744.42</v>
      </c>
      <c r="O733" s="2" t="s">
        <v>22</v>
      </c>
      <c r="P733" s="5">
        <v>0</v>
      </c>
      <c r="Q733" s="5">
        <v>21559.46</v>
      </c>
      <c r="R733" s="5">
        <v>1575303.88</v>
      </c>
      <c r="S733" s="2" t="s">
        <v>22</v>
      </c>
    </row>
    <row r="734" spans="2:19">
      <c r="B734" s="86" t="s">
        <v>16</v>
      </c>
      <c r="C734" s="87"/>
      <c r="D734" s="88" t="s">
        <v>173</v>
      </c>
      <c r="E734" s="89"/>
      <c r="F734" s="87"/>
      <c r="G734" s="2" t="s">
        <v>18</v>
      </c>
      <c r="H734" s="2">
        <v>1974000583</v>
      </c>
      <c r="I734" s="2" t="s">
        <v>27</v>
      </c>
      <c r="J734" s="3" t="s">
        <v>24</v>
      </c>
      <c r="L734" s="2">
        <v>2030101000000</v>
      </c>
      <c r="M734" s="4" t="s">
        <v>21</v>
      </c>
      <c r="N734" s="5">
        <v>398619095.93000001</v>
      </c>
      <c r="O734" s="2" t="s">
        <v>22</v>
      </c>
      <c r="P734" s="5">
        <v>3407372.03</v>
      </c>
      <c r="Q734" s="5">
        <v>20531016.100000001</v>
      </c>
      <c r="R734" s="5">
        <v>415742740</v>
      </c>
      <c r="S734" s="2" t="s">
        <v>22</v>
      </c>
    </row>
    <row r="735" spans="2:19">
      <c r="B735" s="86" t="s">
        <v>16</v>
      </c>
      <c r="C735" s="87"/>
      <c r="D735" s="88" t="s">
        <v>173</v>
      </c>
      <c r="E735" s="89"/>
      <c r="F735" s="87"/>
      <c r="G735" s="2" t="s">
        <v>18</v>
      </c>
      <c r="H735" s="2">
        <v>1981000283</v>
      </c>
      <c r="I735" s="2" t="s">
        <v>27</v>
      </c>
      <c r="J735" s="3" t="s">
        <v>24</v>
      </c>
      <c r="L735" s="2">
        <v>2030101000000</v>
      </c>
      <c r="M735" s="4" t="s">
        <v>21</v>
      </c>
      <c r="N735" s="5">
        <v>955680097.11000001</v>
      </c>
      <c r="O735" s="2" t="s">
        <v>22</v>
      </c>
      <c r="P735" s="5">
        <v>15534375.130000001</v>
      </c>
      <c r="Q735" s="5">
        <v>36733845.020000003</v>
      </c>
      <c r="R735" s="5">
        <v>976879567</v>
      </c>
      <c r="S735" s="2" t="s">
        <v>22</v>
      </c>
    </row>
    <row r="736" spans="2:19">
      <c r="B736" s="86" t="s">
        <v>16</v>
      </c>
      <c r="C736" s="87"/>
      <c r="D736" s="88" t="s">
        <v>173</v>
      </c>
      <c r="E736" s="89"/>
      <c r="F736" s="87"/>
      <c r="G736" s="2" t="s">
        <v>18</v>
      </c>
      <c r="H736" s="2">
        <v>1988002729</v>
      </c>
      <c r="I736" s="2" t="s">
        <v>27</v>
      </c>
      <c r="J736" s="3" t="s">
        <v>24</v>
      </c>
      <c r="L736" s="2">
        <v>2030101000000</v>
      </c>
      <c r="M736" s="4" t="s">
        <v>21</v>
      </c>
      <c r="N736" s="5">
        <v>82647950.049999997</v>
      </c>
      <c r="O736" s="2" t="s">
        <v>22</v>
      </c>
      <c r="P736" s="5">
        <v>2305715.7200000002</v>
      </c>
      <c r="Q736" s="5">
        <v>8320325.6699999999</v>
      </c>
      <c r="R736" s="5">
        <v>88662560</v>
      </c>
      <c r="S736" s="2" t="s">
        <v>22</v>
      </c>
    </row>
    <row r="737" spans="2:19">
      <c r="B737" s="86" t="s">
        <v>16</v>
      </c>
      <c r="C737" s="87"/>
      <c r="D737" s="88" t="s">
        <v>173</v>
      </c>
      <c r="E737" s="89"/>
      <c r="F737" s="87"/>
      <c r="G737" s="2" t="s">
        <v>18</v>
      </c>
      <c r="H737" s="2">
        <v>1998003647</v>
      </c>
      <c r="I737" s="2" t="s">
        <v>19</v>
      </c>
      <c r="J737" s="3" t="s">
        <v>24</v>
      </c>
      <c r="L737" s="2">
        <v>2030101000000</v>
      </c>
      <c r="M737" s="4" t="s">
        <v>21</v>
      </c>
      <c r="N737" s="5">
        <v>851997893.11000001</v>
      </c>
      <c r="O737" s="2" t="s">
        <v>22</v>
      </c>
      <c r="P737" s="5">
        <v>29483598.530000001</v>
      </c>
      <c r="Q737" s="5">
        <v>29220994.420000002</v>
      </c>
      <c r="R737" s="5">
        <v>851735289</v>
      </c>
      <c r="S737" s="2" t="s">
        <v>22</v>
      </c>
    </row>
    <row r="738" spans="2:19">
      <c r="B738" s="86" t="s">
        <v>16</v>
      </c>
      <c r="C738" s="87"/>
      <c r="D738" s="88" t="s">
        <v>173</v>
      </c>
      <c r="E738" s="89"/>
      <c r="F738" s="87"/>
      <c r="G738" s="2" t="s">
        <v>18</v>
      </c>
      <c r="H738" s="2">
        <v>1998006565</v>
      </c>
      <c r="I738" s="2" t="s">
        <v>19</v>
      </c>
      <c r="J738" s="3" t="s">
        <v>24</v>
      </c>
      <c r="L738" s="2">
        <v>2030101000000</v>
      </c>
      <c r="M738" s="4" t="s">
        <v>21</v>
      </c>
      <c r="N738" s="5">
        <v>18366801.98</v>
      </c>
      <c r="O738" s="2" t="s">
        <v>22</v>
      </c>
      <c r="P738" s="5">
        <v>179821.72</v>
      </c>
      <c r="Q738" s="5">
        <v>178592.7</v>
      </c>
      <c r="R738" s="5">
        <v>18365572.960000001</v>
      </c>
      <c r="S738" s="2" t="s">
        <v>22</v>
      </c>
    </row>
    <row r="739" spans="2:19">
      <c r="B739" s="86" t="s">
        <v>16</v>
      </c>
      <c r="C739" s="87"/>
      <c r="D739" s="88" t="s">
        <v>173</v>
      </c>
      <c r="E739" s="89"/>
      <c r="F739" s="87"/>
      <c r="G739" s="2" t="s">
        <v>18</v>
      </c>
      <c r="H739" s="2">
        <v>2005005274</v>
      </c>
      <c r="I739" s="2" t="s">
        <v>19</v>
      </c>
      <c r="J739" s="3" t="s">
        <v>24</v>
      </c>
      <c r="L739" s="2">
        <v>2030101000000</v>
      </c>
      <c r="M739" s="4" t="s">
        <v>21</v>
      </c>
      <c r="N739" s="5">
        <v>44672752.240000002</v>
      </c>
      <c r="O739" s="2" t="s">
        <v>22</v>
      </c>
      <c r="P739" s="5">
        <v>269103.67</v>
      </c>
      <c r="Q739" s="5">
        <v>732074.23</v>
      </c>
      <c r="R739" s="5">
        <v>45135722.799999997</v>
      </c>
      <c r="S739" s="2" t="s">
        <v>22</v>
      </c>
    </row>
    <row r="740" spans="2:19">
      <c r="B740" s="86" t="s">
        <v>16</v>
      </c>
      <c r="C740" s="87"/>
      <c r="D740" s="88" t="s">
        <v>173</v>
      </c>
      <c r="E740" s="89"/>
      <c r="F740" s="87"/>
      <c r="G740" s="2" t="s">
        <v>18</v>
      </c>
      <c r="H740" s="2">
        <v>2019001829</v>
      </c>
      <c r="I740" s="2" t="s">
        <v>19</v>
      </c>
      <c r="J740" s="3" t="s">
        <v>24</v>
      </c>
      <c r="L740" s="2">
        <v>2030101000000</v>
      </c>
      <c r="M740" s="4" t="s">
        <v>21</v>
      </c>
      <c r="N740" s="5">
        <v>903460097.73000002</v>
      </c>
      <c r="O740" s="2" t="s">
        <v>22</v>
      </c>
      <c r="P740" s="5">
        <v>13555993.25</v>
      </c>
      <c r="Q740" s="5">
        <v>23396491.73</v>
      </c>
      <c r="R740" s="5">
        <v>913300596.21000004</v>
      </c>
      <c r="S740" s="2" t="s">
        <v>22</v>
      </c>
    </row>
    <row r="741" spans="2:19">
      <c r="B741" s="86" t="s">
        <v>16</v>
      </c>
      <c r="C741" s="87"/>
      <c r="D741" s="88" t="s">
        <v>174</v>
      </c>
      <c r="E741" s="89"/>
      <c r="F741" s="87"/>
      <c r="G741" s="2" t="s">
        <v>26</v>
      </c>
      <c r="H741" s="2">
        <v>1979002274</v>
      </c>
      <c r="I741" s="2" t="s">
        <v>27</v>
      </c>
      <c r="J741" s="3" t="s">
        <v>28</v>
      </c>
      <c r="L741" s="2">
        <v>2030101000000</v>
      </c>
      <c r="M741" s="4" t="s">
        <v>21</v>
      </c>
      <c r="N741" s="5">
        <v>5065619347.8500004</v>
      </c>
      <c r="O741" s="2" t="s">
        <v>22</v>
      </c>
      <c r="P741" s="5">
        <v>1046223508.92</v>
      </c>
      <c r="Q741" s="5">
        <v>255270754.03</v>
      </c>
      <c r="R741" s="5">
        <v>4274666592.96</v>
      </c>
      <c r="S741" s="2" t="s">
        <v>22</v>
      </c>
    </row>
    <row r="742" spans="2:19">
      <c r="B742" s="86" t="s">
        <v>16</v>
      </c>
      <c r="C742" s="87"/>
      <c r="D742" s="88" t="s">
        <v>174</v>
      </c>
      <c r="E742" s="89"/>
      <c r="F742" s="87"/>
      <c r="G742" s="2" t="s">
        <v>26</v>
      </c>
      <c r="H742" s="2">
        <v>2021000338</v>
      </c>
      <c r="I742" s="2" t="s">
        <v>19</v>
      </c>
      <c r="J742" s="3" t="s">
        <v>24</v>
      </c>
      <c r="L742" s="2">
        <v>2030101000000</v>
      </c>
      <c r="M742" s="4" t="s">
        <v>21</v>
      </c>
      <c r="N742" s="5">
        <v>644384.4</v>
      </c>
      <c r="O742" s="2" t="s">
        <v>22</v>
      </c>
      <c r="P742" s="5">
        <v>0</v>
      </c>
      <c r="Q742" s="5">
        <v>123099.22</v>
      </c>
      <c r="R742" s="5">
        <v>767483.62</v>
      </c>
      <c r="S742" s="2" t="s">
        <v>22</v>
      </c>
    </row>
    <row r="743" spans="2:19">
      <c r="B743" s="86" t="s">
        <v>16</v>
      </c>
      <c r="C743" s="87"/>
      <c r="D743" s="88" t="s">
        <v>174</v>
      </c>
      <c r="E743" s="89"/>
      <c r="F743" s="87"/>
      <c r="G743" s="2" t="s">
        <v>26</v>
      </c>
      <c r="H743" s="2">
        <v>2021000419</v>
      </c>
      <c r="I743" s="2" t="s">
        <v>19</v>
      </c>
      <c r="J743" s="3" t="s">
        <v>24</v>
      </c>
      <c r="L743" s="2">
        <v>2030101000000</v>
      </c>
      <c r="M743" s="4" t="s">
        <v>21</v>
      </c>
      <c r="N743" s="5">
        <v>1184061.1100000001</v>
      </c>
      <c r="O743" s="2" t="s">
        <v>22</v>
      </c>
      <c r="P743" s="5">
        <v>0</v>
      </c>
      <c r="Q743" s="5">
        <v>258557.67</v>
      </c>
      <c r="R743" s="5">
        <v>1442618.78</v>
      </c>
      <c r="S743" s="2" t="s">
        <v>22</v>
      </c>
    </row>
    <row r="744" spans="2:19">
      <c r="B744" s="86" t="s">
        <v>16</v>
      </c>
      <c r="C744" s="87"/>
      <c r="D744" s="88" t="s">
        <v>174</v>
      </c>
      <c r="E744" s="89"/>
      <c r="F744" s="87"/>
      <c r="G744" s="2" t="s">
        <v>26</v>
      </c>
      <c r="H744" s="2">
        <v>2021001865</v>
      </c>
      <c r="I744" s="2" t="s">
        <v>19</v>
      </c>
      <c r="J744" s="3" t="s">
        <v>24</v>
      </c>
      <c r="L744" s="2">
        <v>2030101000000</v>
      </c>
      <c r="M744" s="4" t="s">
        <v>21</v>
      </c>
      <c r="N744" s="5">
        <v>864550.07</v>
      </c>
      <c r="O744" s="2" t="s">
        <v>22</v>
      </c>
      <c r="P744" s="5">
        <v>0</v>
      </c>
      <c r="Q744" s="5">
        <v>152629.60999999999</v>
      </c>
      <c r="R744" s="5">
        <v>1017179.68</v>
      </c>
      <c r="S744" s="2" t="s">
        <v>22</v>
      </c>
    </row>
    <row r="745" spans="2:19">
      <c r="B745" s="86" t="s">
        <v>16</v>
      </c>
      <c r="C745" s="87"/>
      <c r="D745" s="88" t="s">
        <v>175</v>
      </c>
      <c r="E745" s="89"/>
      <c r="F745" s="87"/>
      <c r="G745" s="2" t="s">
        <v>18</v>
      </c>
      <c r="H745" s="2">
        <v>2006000829</v>
      </c>
      <c r="I745" s="2" t="s">
        <v>19</v>
      </c>
      <c r="J745" s="3" t="s">
        <v>24</v>
      </c>
      <c r="L745" s="2">
        <v>2030101000000</v>
      </c>
      <c r="M745" s="4" t="s">
        <v>21</v>
      </c>
      <c r="N745" s="5">
        <v>144000244.16999999</v>
      </c>
      <c r="O745" s="2" t="s">
        <v>22</v>
      </c>
      <c r="P745" s="5">
        <v>0</v>
      </c>
      <c r="Q745" s="5">
        <v>317141.06</v>
      </c>
      <c r="R745" s="5">
        <v>144317385.22999999</v>
      </c>
      <c r="S745" s="2" t="s">
        <v>22</v>
      </c>
    </row>
    <row r="746" spans="2:19">
      <c r="B746" s="86" t="s">
        <v>16</v>
      </c>
      <c r="C746" s="87"/>
      <c r="D746" s="88" t="s">
        <v>176</v>
      </c>
      <c r="E746" s="89"/>
      <c r="F746" s="87"/>
      <c r="G746" s="2" t="s">
        <v>18</v>
      </c>
      <c r="H746" s="2">
        <v>2004003065</v>
      </c>
      <c r="I746" s="2" t="s">
        <v>19</v>
      </c>
      <c r="J746" s="3" t="s">
        <v>24</v>
      </c>
      <c r="L746" s="2">
        <v>2030101000000</v>
      </c>
      <c r="M746" s="4" t="s">
        <v>21</v>
      </c>
      <c r="N746" s="5">
        <v>303123466.86000001</v>
      </c>
      <c r="O746" s="2" t="s">
        <v>22</v>
      </c>
      <c r="P746" s="5">
        <v>192993.82</v>
      </c>
      <c r="Q746" s="5">
        <v>6184748.21</v>
      </c>
      <c r="R746" s="5">
        <v>309115221.25</v>
      </c>
      <c r="S746" s="2" t="s">
        <v>22</v>
      </c>
    </row>
    <row r="747" spans="2:19">
      <c r="B747" s="86" t="s">
        <v>16</v>
      </c>
      <c r="C747" s="87"/>
      <c r="D747" s="88" t="s">
        <v>177</v>
      </c>
      <c r="E747" s="89"/>
      <c r="F747" s="87"/>
      <c r="G747" s="2" t="s">
        <v>18</v>
      </c>
      <c r="H747" s="2">
        <v>2007002183</v>
      </c>
      <c r="I747" s="2" t="s">
        <v>19</v>
      </c>
      <c r="J747" s="3" t="s">
        <v>24</v>
      </c>
      <c r="L747" s="2">
        <v>2030101000000</v>
      </c>
      <c r="M747" s="4" t="s">
        <v>21</v>
      </c>
      <c r="N747" s="5">
        <v>16100454.67</v>
      </c>
      <c r="O747" s="2" t="s">
        <v>22</v>
      </c>
      <c r="P747" s="5">
        <v>343446.61</v>
      </c>
      <c r="Q747" s="5">
        <v>942957.4</v>
      </c>
      <c r="R747" s="5">
        <v>16699965.460000001</v>
      </c>
      <c r="S747" s="2" t="s">
        <v>22</v>
      </c>
    </row>
    <row r="748" spans="2:19">
      <c r="B748" s="86" t="s">
        <v>16</v>
      </c>
      <c r="C748" s="87"/>
      <c r="D748" s="88" t="s">
        <v>178</v>
      </c>
      <c r="E748" s="89"/>
      <c r="F748" s="87"/>
      <c r="G748" s="2" t="s">
        <v>18</v>
      </c>
      <c r="H748" s="2">
        <v>2006005065</v>
      </c>
      <c r="I748" s="2" t="s">
        <v>19</v>
      </c>
      <c r="J748" s="3" t="s">
        <v>24</v>
      </c>
      <c r="L748" s="2">
        <v>2030101000000</v>
      </c>
      <c r="M748" s="4" t="s">
        <v>21</v>
      </c>
      <c r="N748" s="5">
        <v>624790866.46000004</v>
      </c>
      <c r="O748" s="2" t="s">
        <v>22</v>
      </c>
      <c r="P748" s="5">
        <v>312143.40999999997</v>
      </c>
      <c r="Q748" s="5">
        <v>10886036.550000001</v>
      </c>
      <c r="R748" s="5">
        <v>635364759.60000002</v>
      </c>
      <c r="S748" s="2" t="s">
        <v>22</v>
      </c>
    </row>
    <row r="749" spans="2:19">
      <c r="B749" s="86" t="s">
        <v>16</v>
      </c>
      <c r="C749" s="87"/>
      <c r="D749" s="88" t="s">
        <v>179</v>
      </c>
      <c r="E749" s="89"/>
      <c r="F749" s="87"/>
      <c r="G749" s="2" t="s">
        <v>18</v>
      </c>
      <c r="H749" s="2">
        <v>2006005774</v>
      </c>
      <c r="I749" s="2" t="s">
        <v>19</v>
      </c>
      <c r="J749" s="3" t="s">
        <v>24</v>
      </c>
      <c r="L749" s="2">
        <v>2030101000000</v>
      </c>
      <c r="M749" s="4" t="s">
        <v>21</v>
      </c>
      <c r="N749" s="5">
        <v>53949829.369999997</v>
      </c>
      <c r="O749" s="2" t="s">
        <v>22</v>
      </c>
      <c r="P749" s="5">
        <v>36865.519999999997</v>
      </c>
      <c r="Q749" s="5">
        <v>1033491.65</v>
      </c>
      <c r="R749" s="5">
        <v>54946455.5</v>
      </c>
      <c r="S749" s="2" t="s">
        <v>22</v>
      </c>
    </row>
    <row r="750" spans="2:19">
      <c r="B750" s="86" t="s">
        <v>16</v>
      </c>
      <c r="C750" s="87"/>
      <c r="D750" s="88" t="s">
        <v>180</v>
      </c>
      <c r="E750" s="89"/>
      <c r="F750" s="87"/>
      <c r="G750" s="2" t="s">
        <v>18</v>
      </c>
      <c r="H750" s="2">
        <v>2006001329</v>
      </c>
      <c r="I750" s="2" t="s">
        <v>19</v>
      </c>
      <c r="J750" s="3" t="s">
        <v>24</v>
      </c>
      <c r="L750" s="2">
        <v>2030101000000</v>
      </c>
      <c r="M750" s="4" t="s">
        <v>21</v>
      </c>
      <c r="N750" s="5">
        <v>162035860.90000001</v>
      </c>
      <c r="O750" s="2" t="s">
        <v>22</v>
      </c>
      <c r="P750" s="5">
        <v>161184.89000000001</v>
      </c>
      <c r="Q750" s="5">
        <v>2203094.9</v>
      </c>
      <c r="R750" s="5">
        <v>164077770.91</v>
      </c>
      <c r="S750" s="2" t="s">
        <v>22</v>
      </c>
    </row>
    <row r="751" spans="2:19">
      <c r="B751" s="86" t="s">
        <v>16</v>
      </c>
      <c r="C751" s="87"/>
      <c r="D751" s="88" t="s">
        <v>181</v>
      </c>
      <c r="E751" s="89"/>
      <c r="F751" s="87"/>
      <c r="G751" s="2" t="s">
        <v>18</v>
      </c>
      <c r="H751" s="2">
        <v>2004002956</v>
      </c>
      <c r="I751" s="2" t="s">
        <v>19</v>
      </c>
      <c r="J751" s="3" t="s">
        <v>24</v>
      </c>
      <c r="L751" s="2">
        <v>2030101000000</v>
      </c>
      <c r="M751" s="4" t="s">
        <v>21</v>
      </c>
      <c r="N751" s="5">
        <v>250649637.36000001</v>
      </c>
      <c r="O751" s="2" t="s">
        <v>22</v>
      </c>
      <c r="P751" s="5">
        <v>3528998.43</v>
      </c>
      <c r="Q751" s="5">
        <v>4938404.01</v>
      </c>
      <c r="R751" s="5">
        <v>252059042.94</v>
      </c>
      <c r="S751" s="2" t="s">
        <v>22</v>
      </c>
    </row>
    <row r="752" spans="2:19">
      <c r="B752" s="86" t="s">
        <v>16</v>
      </c>
      <c r="C752" s="87"/>
      <c r="D752" s="88" t="s">
        <v>182</v>
      </c>
      <c r="E752" s="89"/>
      <c r="F752" s="87"/>
      <c r="G752" s="2" t="s">
        <v>18</v>
      </c>
      <c r="H752" s="2">
        <v>2005004211</v>
      </c>
      <c r="I752" s="2" t="s">
        <v>19</v>
      </c>
      <c r="J752" s="3" t="s">
        <v>24</v>
      </c>
      <c r="L752" s="2">
        <v>2030101000000</v>
      </c>
      <c r="M752" s="4" t="s">
        <v>21</v>
      </c>
      <c r="N752" s="5">
        <v>1159338187.95</v>
      </c>
      <c r="O752" s="2" t="s">
        <v>22</v>
      </c>
      <c r="P752" s="5">
        <v>26661622.100000001</v>
      </c>
      <c r="Q752" s="5">
        <v>37263371.219999999</v>
      </c>
      <c r="R752" s="5">
        <v>1169939937.0699999</v>
      </c>
      <c r="S752" s="2" t="s">
        <v>22</v>
      </c>
    </row>
    <row r="753" spans="2:19">
      <c r="B753" s="86" t="s">
        <v>16</v>
      </c>
      <c r="C753" s="87"/>
      <c r="D753" s="88" t="s">
        <v>183</v>
      </c>
      <c r="E753" s="89"/>
      <c r="F753" s="87"/>
      <c r="G753" s="2" t="s">
        <v>18</v>
      </c>
      <c r="H753" s="2">
        <v>1980001219</v>
      </c>
      <c r="I753" s="2" t="s">
        <v>27</v>
      </c>
      <c r="J753" s="3" t="s">
        <v>28</v>
      </c>
      <c r="L753" s="2">
        <v>2030101000000</v>
      </c>
      <c r="M753" s="4" t="s">
        <v>21</v>
      </c>
      <c r="N753" s="5">
        <v>11637763.060000001</v>
      </c>
      <c r="O753" s="2" t="s">
        <v>22</v>
      </c>
      <c r="P753" s="5">
        <v>804649.6</v>
      </c>
      <c r="Q753" s="5">
        <v>655992.39</v>
      </c>
      <c r="R753" s="5">
        <v>11489105.85</v>
      </c>
      <c r="S753" s="2" t="s">
        <v>22</v>
      </c>
    </row>
    <row r="754" spans="2:19">
      <c r="B754" s="86" t="s">
        <v>16</v>
      </c>
      <c r="C754" s="87"/>
      <c r="D754" s="88" t="s">
        <v>184</v>
      </c>
      <c r="E754" s="89"/>
      <c r="F754" s="87"/>
      <c r="G754" s="2" t="s">
        <v>18</v>
      </c>
      <c r="H754" s="2">
        <v>2006005911</v>
      </c>
      <c r="I754" s="2" t="s">
        <v>23</v>
      </c>
      <c r="J754" s="3" t="s">
        <v>24</v>
      </c>
      <c r="L754" s="2">
        <v>2030101000000</v>
      </c>
      <c r="M754" s="4" t="s">
        <v>21</v>
      </c>
      <c r="N754" s="5">
        <v>510304281.39999998</v>
      </c>
      <c r="O754" s="2" t="s">
        <v>22</v>
      </c>
      <c r="P754" s="5">
        <v>7521680.5899999999</v>
      </c>
      <c r="Q754" s="5">
        <v>10739828.779999999</v>
      </c>
      <c r="R754" s="5">
        <v>513522429.58999997</v>
      </c>
      <c r="S754" s="2" t="s">
        <v>22</v>
      </c>
    </row>
    <row r="755" spans="2:19">
      <c r="B755" s="86" t="s">
        <v>16</v>
      </c>
      <c r="C755" s="87"/>
      <c r="D755" s="88" t="s">
        <v>185</v>
      </c>
      <c r="E755" s="89"/>
      <c r="F755" s="87"/>
      <c r="G755" s="2" t="s">
        <v>26</v>
      </c>
      <c r="H755" s="2">
        <v>1970000147</v>
      </c>
      <c r="I755" s="2" t="s">
        <v>27</v>
      </c>
      <c r="J755" s="3" t="s">
        <v>28</v>
      </c>
      <c r="L755" s="2">
        <v>2030101000000</v>
      </c>
      <c r="M755" s="4" t="s">
        <v>21</v>
      </c>
      <c r="N755" s="5">
        <v>14358759676.299999</v>
      </c>
      <c r="O755" s="2" t="s">
        <v>22</v>
      </c>
      <c r="P755" s="5">
        <v>43946226.520000003</v>
      </c>
      <c r="Q755" s="5">
        <v>115540089.83</v>
      </c>
      <c r="R755" s="5">
        <v>14430353539.610001</v>
      </c>
      <c r="S755" s="2" t="s">
        <v>22</v>
      </c>
    </row>
    <row r="756" spans="2:19">
      <c r="B756" s="86" t="s">
        <v>16</v>
      </c>
      <c r="C756" s="87"/>
      <c r="D756" s="88" t="s">
        <v>185</v>
      </c>
      <c r="E756" s="89"/>
      <c r="F756" s="87"/>
      <c r="G756" s="2" t="s">
        <v>26</v>
      </c>
      <c r="H756" s="2">
        <v>1999003111</v>
      </c>
      <c r="I756" s="2" t="s">
        <v>19</v>
      </c>
      <c r="J756" s="3" t="s">
        <v>24</v>
      </c>
      <c r="L756" s="2">
        <v>2030101000000</v>
      </c>
      <c r="M756" s="4" t="s">
        <v>21</v>
      </c>
      <c r="N756" s="5">
        <v>36834998.619999997</v>
      </c>
      <c r="O756" s="2" t="s">
        <v>22</v>
      </c>
      <c r="P756" s="5">
        <v>79044.2</v>
      </c>
      <c r="Q756" s="5">
        <v>219073.79</v>
      </c>
      <c r="R756" s="5">
        <v>36975028.210000001</v>
      </c>
      <c r="S756" s="2" t="s">
        <v>22</v>
      </c>
    </row>
    <row r="757" spans="2:19">
      <c r="B757" s="86" t="s">
        <v>16</v>
      </c>
      <c r="C757" s="87"/>
      <c r="D757" s="88" t="s">
        <v>185</v>
      </c>
      <c r="E757" s="89"/>
      <c r="F757" s="87"/>
      <c r="G757" s="2" t="s">
        <v>26</v>
      </c>
      <c r="H757" s="2">
        <v>2000005918</v>
      </c>
      <c r="I757" s="2" t="s">
        <v>19</v>
      </c>
      <c r="J757" s="3" t="s">
        <v>24</v>
      </c>
      <c r="L757" s="2">
        <v>2030101000000</v>
      </c>
      <c r="M757" s="4" t="s">
        <v>21</v>
      </c>
      <c r="N757" s="5">
        <v>12142779.65</v>
      </c>
      <c r="O757" s="2" t="s">
        <v>22</v>
      </c>
      <c r="P757" s="5">
        <v>12057.85</v>
      </c>
      <c r="Q757" s="5">
        <v>71606.149999999994</v>
      </c>
      <c r="R757" s="5">
        <v>12202327.949999999</v>
      </c>
      <c r="S757" s="2" t="s">
        <v>22</v>
      </c>
    </row>
    <row r="758" spans="2:19">
      <c r="B758" s="86" t="s">
        <v>16</v>
      </c>
      <c r="C758" s="87"/>
      <c r="D758" s="88" t="s">
        <v>185</v>
      </c>
      <c r="E758" s="89"/>
      <c r="F758" s="87"/>
      <c r="G758" s="2" t="s">
        <v>26</v>
      </c>
      <c r="H758" s="2">
        <v>2002000492</v>
      </c>
      <c r="I758" s="2" t="s">
        <v>19</v>
      </c>
      <c r="J758" s="3" t="s">
        <v>24</v>
      </c>
      <c r="L758" s="2">
        <v>2030101000000</v>
      </c>
      <c r="M758" s="4" t="s">
        <v>21</v>
      </c>
      <c r="N758" s="5">
        <v>23549464.670000002</v>
      </c>
      <c r="O758" s="2" t="s">
        <v>22</v>
      </c>
      <c r="P758" s="5">
        <v>102214.92</v>
      </c>
      <c r="Q758" s="5">
        <v>135277.57</v>
      </c>
      <c r="R758" s="5">
        <v>23582527.32</v>
      </c>
      <c r="S758" s="2" t="s">
        <v>22</v>
      </c>
    </row>
    <row r="759" spans="2:19">
      <c r="B759" s="86" t="s">
        <v>16</v>
      </c>
      <c r="C759" s="87"/>
      <c r="D759" s="88" t="s">
        <v>185</v>
      </c>
      <c r="E759" s="89"/>
      <c r="F759" s="87"/>
      <c r="G759" s="2" t="s">
        <v>26</v>
      </c>
      <c r="H759" s="2">
        <v>2002001911</v>
      </c>
      <c r="I759" s="2" t="s">
        <v>19</v>
      </c>
      <c r="J759" s="3" t="s">
        <v>24</v>
      </c>
      <c r="L759" s="2">
        <v>2030101000000</v>
      </c>
      <c r="M759" s="4" t="s">
        <v>21</v>
      </c>
      <c r="N759" s="5">
        <v>18637355.489999998</v>
      </c>
      <c r="O759" s="2" t="s">
        <v>22</v>
      </c>
      <c r="P759" s="5">
        <v>82883.460000000006</v>
      </c>
      <c r="Q759" s="5">
        <v>134771.09</v>
      </c>
      <c r="R759" s="5">
        <v>18689243.120000001</v>
      </c>
      <c r="S759" s="2" t="s">
        <v>22</v>
      </c>
    </row>
    <row r="760" spans="2:19">
      <c r="B760" s="86" t="s">
        <v>16</v>
      </c>
      <c r="C760" s="87"/>
      <c r="D760" s="88" t="s">
        <v>185</v>
      </c>
      <c r="E760" s="89"/>
      <c r="F760" s="87"/>
      <c r="G760" s="2" t="s">
        <v>26</v>
      </c>
      <c r="H760" s="2">
        <v>2002003874</v>
      </c>
      <c r="I760" s="2" t="s">
        <v>23</v>
      </c>
      <c r="J760" s="3" t="s">
        <v>45</v>
      </c>
      <c r="L760" s="2">
        <v>2030101000000</v>
      </c>
      <c r="M760" s="4" t="s">
        <v>21</v>
      </c>
      <c r="N760" s="5">
        <v>421792591.20999998</v>
      </c>
      <c r="O760" s="2" t="s">
        <v>22</v>
      </c>
      <c r="P760" s="5">
        <v>423070110.95999998</v>
      </c>
      <c r="Q760" s="5">
        <v>1277519.75</v>
      </c>
      <c r="R760" s="5">
        <v>0</v>
      </c>
      <c r="S760" s="2" t="s">
        <v>22</v>
      </c>
    </row>
    <row r="761" spans="2:19">
      <c r="B761" s="86" t="s">
        <v>16</v>
      </c>
      <c r="C761" s="87"/>
      <c r="D761" s="88" t="s">
        <v>185</v>
      </c>
      <c r="E761" s="89"/>
      <c r="F761" s="87"/>
      <c r="G761" s="2" t="s">
        <v>26</v>
      </c>
      <c r="H761" s="2">
        <v>2003002383</v>
      </c>
      <c r="I761" s="2" t="s">
        <v>27</v>
      </c>
      <c r="J761" s="3" t="s">
        <v>28</v>
      </c>
      <c r="L761" s="2">
        <v>2030101000000</v>
      </c>
      <c r="M761" s="4" t="s">
        <v>21</v>
      </c>
      <c r="N761" s="5">
        <v>146045886.22999999</v>
      </c>
      <c r="O761" s="2" t="s">
        <v>22</v>
      </c>
      <c r="P761" s="5">
        <v>0</v>
      </c>
      <c r="Q761" s="5">
        <v>1608912.77</v>
      </c>
      <c r="R761" s="5">
        <v>147654799</v>
      </c>
      <c r="S761" s="2" t="s">
        <v>22</v>
      </c>
    </row>
    <row r="762" spans="2:19">
      <c r="B762" s="86" t="s">
        <v>16</v>
      </c>
      <c r="C762" s="87"/>
      <c r="D762" s="88" t="s">
        <v>185</v>
      </c>
      <c r="E762" s="89"/>
      <c r="F762" s="87"/>
      <c r="G762" s="2" t="s">
        <v>26</v>
      </c>
      <c r="H762" s="2">
        <v>2003002456</v>
      </c>
      <c r="I762" s="2" t="s">
        <v>27</v>
      </c>
      <c r="J762" s="3" t="s">
        <v>28</v>
      </c>
      <c r="L762" s="2">
        <v>2030101000000</v>
      </c>
      <c r="M762" s="4" t="s">
        <v>21</v>
      </c>
      <c r="N762" s="5">
        <v>1322091276.3199999</v>
      </c>
      <c r="O762" s="2" t="s">
        <v>22</v>
      </c>
      <c r="P762" s="5">
        <v>10827495.720000001</v>
      </c>
      <c r="Q762" s="5">
        <v>1038970.68</v>
      </c>
      <c r="R762" s="5">
        <v>1312302751.28</v>
      </c>
      <c r="S762" s="2" t="s">
        <v>22</v>
      </c>
    </row>
    <row r="763" spans="2:19">
      <c r="B763" s="86" t="s">
        <v>16</v>
      </c>
      <c r="C763" s="87"/>
      <c r="D763" s="88" t="s">
        <v>185</v>
      </c>
      <c r="E763" s="89"/>
      <c r="F763" s="87"/>
      <c r="G763" s="2" t="s">
        <v>26</v>
      </c>
      <c r="H763" s="2">
        <v>2003002618</v>
      </c>
      <c r="I763" s="2" t="s">
        <v>27</v>
      </c>
      <c r="J763" s="3" t="s">
        <v>28</v>
      </c>
      <c r="L763" s="2">
        <v>2030101000000</v>
      </c>
      <c r="M763" s="4" t="s">
        <v>21</v>
      </c>
      <c r="N763" s="5">
        <v>635269739.12</v>
      </c>
      <c r="O763" s="2" t="s">
        <v>22</v>
      </c>
      <c r="P763" s="5">
        <v>1440666709.97</v>
      </c>
      <c r="Q763" s="5">
        <v>1330342385.8099999</v>
      </c>
      <c r="R763" s="5">
        <v>524945414.95999998</v>
      </c>
      <c r="S763" s="2" t="s">
        <v>22</v>
      </c>
    </row>
    <row r="764" spans="2:19">
      <c r="B764" s="86" t="s">
        <v>16</v>
      </c>
      <c r="C764" s="87"/>
      <c r="D764" s="88" t="s">
        <v>185</v>
      </c>
      <c r="E764" s="89"/>
      <c r="F764" s="87"/>
      <c r="G764" s="2" t="s">
        <v>26</v>
      </c>
      <c r="H764" s="2">
        <v>2004001356</v>
      </c>
      <c r="I764" s="2" t="s">
        <v>19</v>
      </c>
      <c r="J764" s="3" t="s">
        <v>24</v>
      </c>
      <c r="L764" s="2">
        <v>2030101000000</v>
      </c>
      <c r="M764" s="4" t="s">
        <v>21</v>
      </c>
      <c r="N764" s="5">
        <v>6381909.1699999999</v>
      </c>
      <c r="O764" s="2" t="s">
        <v>22</v>
      </c>
      <c r="P764" s="5">
        <v>932881.09</v>
      </c>
      <c r="Q764" s="5">
        <v>5272.79</v>
      </c>
      <c r="R764" s="5">
        <v>5454300.8700000001</v>
      </c>
      <c r="S764" s="2" t="s">
        <v>22</v>
      </c>
    </row>
    <row r="765" spans="2:19">
      <c r="B765" s="86" t="s">
        <v>16</v>
      </c>
      <c r="C765" s="87"/>
      <c r="D765" s="88" t="s">
        <v>185</v>
      </c>
      <c r="E765" s="89"/>
      <c r="F765" s="87"/>
      <c r="G765" s="2" t="s">
        <v>26</v>
      </c>
      <c r="H765" s="2">
        <v>2004002565</v>
      </c>
      <c r="I765" s="2" t="s">
        <v>19</v>
      </c>
      <c r="J765" s="3" t="s">
        <v>24</v>
      </c>
      <c r="L765" s="2">
        <v>2030101000000</v>
      </c>
      <c r="M765" s="4" t="s">
        <v>21</v>
      </c>
      <c r="N765" s="5">
        <v>4109470</v>
      </c>
      <c r="O765" s="2" t="s">
        <v>22</v>
      </c>
      <c r="P765" s="5">
        <v>92425.96</v>
      </c>
      <c r="Q765" s="5">
        <v>7915.8</v>
      </c>
      <c r="R765" s="5">
        <v>4024959.84</v>
      </c>
      <c r="S765" s="2" t="s">
        <v>22</v>
      </c>
    </row>
    <row r="766" spans="2:19">
      <c r="B766" s="86" t="s">
        <v>16</v>
      </c>
      <c r="C766" s="87"/>
      <c r="D766" s="88" t="s">
        <v>185</v>
      </c>
      <c r="E766" s="89"/>
      <c r="F766" s="87"/>
      <c r="G766" s="2" t="s">
        <v>26</v>
      </c>
      <c r="H766" s="2">
        <v>2004002638</v>
      </c>
      <c r="I766" s="2" t="s">
        <v>23</v>
      </c>
      <c r="J766" s="3" t="s">
        <v>24</v>
      </c>
      <c r="L766" s="2">
        <v>2030101000000</v>
      </c>
      <c r="M766" s="4" t="s">
        <v>21</v>
      </c>
      <c r="N766" s="5">
        <v>411922474.06</v>
      </c>
      <c r="O766" s="2" t="s">
        <v>22</v>
      </c>
      <c r="P766" s="5">
        <v>3379202.35</v>
      </c>
      <c r="Q766" s="5">
        <v>2719906.85</v>
      </c>
      <c r="R766" s="5">
        <v>411263178.56</v>
      </c>
      <c r="S766" s="2" t="s">
        <v>22</v>
      </c>
    </row>
    <row r="767" spans="2:19">
      <c r="B767" s="86" t="s">
        <v>16</v>
      </c>
      <c r="C767" s="87"/>
      <c r="D767" s="88" t="s">
        <v>185</v>
      </c>
      <c r="E767" s="89"/>
      <c r="F767" s="87"/>
      <c r="G767" s="2" t="s">
        <v>26</v>
      </c>
      <c r="H767" s="2">
        <v>2005000411</v>
      </c>
      <c r="I767" s="2" t="s">
        <v>19</v>
      </c>
      <c r="J767" s="3" t="s">
        <v>24</v>
      </c>
      <c r="L767" s="2">
        <v>2030101000000</v>
      </c>
      <c r="M767" s="4" t="s">
        <v>21</v>
      </c>
      <c r="N767" s="5">
        <v>19557828.129999999</v>
      </c>
      <c r="O767" s="2" t="s">
        <v>22</v>
      </c>
      <c r="P767" s="5">
        <v>333682.33</v>
      </c>
      <c r="Q767" s="5">
        <v>88691.95</v>
      </c>
      <c r="R767" s="5">
        <v>19312837.75</v>
      </c>
      <c r="S767" s="2" t="s">
        <v>22</v>
      </c>
    </row>
    <row r="768" spans="2:19">
      <c r="B768" s="86" t="s">
        <v>16</v>
      </c>
      <c r="C768" s="87"/>
      <c r="D768" s="88" t="s">
        <v>185</v>
      </c>
      <c r="E768" s="89"/>
      <c r="F768" s="87"/>
      <c r="G768" s="2" t="s">
        <v>26</v>
      </c>
      <c r="H768" s="2">
        <v>2005000711</v>
      </c>
      <c r="I768" s="2" t="s">
        <v>19</v>
      </c>
      <c r="J768" s="3" t="s">
        <v>24</v>
      </c>
      <c r="L768" s="2">
        <v>2030101000000</v>
      </c>
      <c r="M768" s="4" t="s">
        <v>21</v>
      </c>
      <c r="N768" s="5">
        <v>2948043.23</v>
      </c>
      <c r="O768" s="2" t="s">
        <v>22</v>
      </c>
      <c r="P768" s="5">
        <v>32079.19</v>
      </c>
      <c r="Q768" s="5">
        <v>0</v>
      </c>
      <c r="R768" s="5">
        <v>2915964.04</v>
      </c>
      <c r="S768" s="2" t="s">
        <v>22</v>
      </c>
    </row>
    <row r="769" spans="2:19">
      <c r="B769" s="86" t="s">
        <v>16</v>
      </c>
      <c r="C769" s="87"/>
      <c r="D769" s="88" t="s">
        <v>185</v>
      </c>
      <c r="E769" s="89"/>
      <c r="F769" s="87"/>
      <c r="G769" s="2" t="s">
        <v>26</v>
      </c>
      <c r="H769" s="2">
        <v>2006001256</v>
      </c>
      <c r="I769" s="2" t="s">
        <v>19</v>
      </c>
      <c r="J769" s="3" t="s">
        <v>24</v>
      </c>
      <c r="L769" s="2">
        <v>2030101000000</v>
      </c>
      <c r="M769" s="4" t="s">
        <v>21</v>
      </c>
      <c r="N769" s="5">
        <v>5300336.87</v>
      </c>
      <c r="O769" s="2" t="s">
        <v>22</v>
      </c>
      <c r="P769" s="5">
        <v>887956.72</v>
      </c>
      <c r="Q769" s="5">
        <v>2889.34</v>
      </c>
      <c r="R769" s="5">
        <v>4415269.49</v>
      </c>
      <c r="S769" s="2" t="s">
        <v>22</v>
      </c>
    </row>
    <row r="770" spans="2:19">
      <c r="B770" s="86" t="s">
        <v>16</v>
      </c>
      <c r="C770" s="87"/>
      <c r="D770" s="88" t="s">
        <v>185</v>
      </c>
      <c r="E770" s="89"/>
      <c r="F770" s="87"/>
      <c r="G770" s="2" t="s">
        <v>26</v>
      </c>
      <c r="H770" s="2">
        <v>2007001519</v>
      </c>
      <c r="I770" s="2" t="s">
        <v>23</v>
      </c>
      <c r="J770" s="3" t="s">
        <v>24</v>
      </c>
      <c r="L770" s="2">
        <v>2030101000000</v>
      </c>
      <c r="M770" s="4" t="s">
        <v>21</v>
      </c>
      <c r="N770" s="5">
        <v>36688940631.839996</v>
      </c>
      <c r="O770" s="2" t="s">
        <v>22</v>
      </c>
      <c r="P770" s="5">
        <v>86522115.400000006</v>
      </c>
      <c r="Q770" s="5">
        <v>447963956.29000002</v>
      </c>
      <c r="R770" s="5">
        <v>37050382472.730003</v>
      </c>
      <c r="S770" s="2" t="s">
        <v>22</v>
      </c>
    </row>
    <row r="771" spans="2:19">
      <c r="B771" s="86" t="s">
        <v>16</v>
      </c>
      <c r="C771" s="87"/>
      <c r="D771" s="88" t="s">
        <v>185</v>
      </c>
      <c r="E771" s="89"/>
      <c r="F771" s="87"/>
      <c r="G771" s="2" t="s">
        <v>26</v>
      </c>
      <c r="H771" s="2">
        <v>2008000818</v>
      </c>
      <c r="I771" s="2" t="s">
        <v>19</v>
      </c>
      <c r="J771" s="3" t="s">
        <v>20</v>
      </c>
      <c r="L771" s="2">
        <v>2030101000000</v>
      </c>
      <c r="M771" s="4" t="s">
        <v>21</v>
      </c>
      <c r="N771" s="5">
        <v>0</v>
      </c>
      <c r="O771" s="2" t="s">
        <v>22</v>
      </c>
      <c r="P771" s="5">
        <v>0</v>
      </c>
      <c r="Q771" s="5">
        <v>0</v>
      </c>
      <c r="R771" s="5">
        <v>0</v>
      </c>
      <c r="S771" s="2" t="s">
        <v>22</v>
      </c>
    </row>
    <row r="772" spans="2:19">
      <c r="B772" s="86" t="s">
        <v>16</v>
      </c>
      <c r="C772" s="87"/>
      <c r="D772" s="88" t="s">
        <v>185</v>
      </c>
      <c r="E772" s="89"/>
      <c r="F772" s="87"/>
      <c r="G772" s="2" t="s">
        <v>26</v>
      </c>
      <c r="H772" s="2">
        <v>2008002756</v>
      </c>
      <c r="I772" s="2" t="s">
        <v>19</v>
      </c>
      <c r="J772" s="3" t="s">
        <v>24</v>
      </c>
      <c r="L772" s="2">
        <v>2030101000000</v>
      </c>
      <c r="M772" s="4" t="s">
        <v>21</v>
      </c>
      <c r="N772" s="5">
        <v>43664211.700000003</v>
      </c>
      <c r="O772" s="2" t="s">
        <v>22</v>
      </c>
      <c r="P772" s="5">
        <v>12812.22</v>
      </c>
      <c r="Q772" s="5">
        <v>550555.37</v>
      </c>
      <c r="R772" s="5">
        <v>44201954.850000001</v>
      </c>
      <c r="S772" s="2" t="s">
        <v>22</v>
      </c>
    </row>
    <row r="773" spans="2:19">
      <c r="B773" s="86" t="s">
        <v>16</v>
      </c>
      <c r="C773" s="87"/>
      <c r="D773" s="88" t="s">
        <v>185</v>
      </c>
      <c r="E773" s="89"/>
      <c r="F773" s="87"/>
      <c r="G773" s="2" t="s">
        <v>26</v>
      </c>
      <c r="H773" s="2">
        <v>2009000374</v>
      </c>
      <c r="I773" s="2" t="s">
        <v>19</v>
      </c>
      <c r="J773" s="3" t="s">
        <v>24</v>
      </c>
      <c r="L773" s="2">
        <v>2030101000000</v>
      </c>
      <c r="M773" s="4" t="s">
        <v>21</v>
      </c>
      <c r="N773" s="5">
        <v>6087023.4299999997</v>
      </c>
      <c r="O773" s="2" t="s">
        <v>22</v>
      </c>
      <c r="P773" s="5">
        <v>853475.11</v>
      </c>
      <c r="Q773" s="5">
        <v>0</v>
      </c>
      <c r="R773" s="5">
        <v>5233548.32</v>
      </c>
      <c r="S773" s="2" t="s">
        <v>22</v>
      </c>
    </row>
    <row r="774" spans="2:19">
      <c r="B774" s="86" t="s">
        <v>16</v>
      </c>
      <c r="C774" s="87"/>
      <c r="D774" s="88" t="s">
        <v>185</v>
      </c>
      <c r="E774" s="89"/>
      <c r="F774" s="87"/>
      <c r="G774" s="2" t="s">
        <v>26</v>
      </c>
      <c r="H774" s="2">
        <v>2009000692</v>
      </c>
      <c r="I774" s="2" t="s">
        <v>19</v>
      </c>
      <c r="J774" s="3" t="s">
        <v>24</v>
      </c>
      <c r="L774" s="2">
        <v>2030101000000</v>
      </c>
      <c r="M774" s="4" t="s">
        <v>21</v>
      </c>
      <c r="N774" s="5">
        <v>422903.08</v>
      </c>
      <c r="O774" s="2" t="s">
        <v>22</v>
      </c>
      <c r="P774" s="5">
        <v>52446.04</v>
      </c>
      <c r="Q774" s="5">
        <v>0</v>
      </c>
      <c r="R774" s="5">
        <v>370457.04</v>
      </c>
      <c r="S774" s="2" t="s">
        <v>22</v>
      </c>
    </row>
    <row r="775" spans="2:19">
      <c r="B775" s="86" t="s">
        <v>16</v>
      </c>
      <c r="C775" s="87"/>
      <c r="D775" s="88" t="s">
        <v>185</v>
      </c>
      <c r="E775" s="89"/>
      <c r="F775" s="87"/>
      <c r="G775" s="2" t="s">
        <v>26</v>
      </c>
      <c r="H775" s="2">
        <v>2009001974</v>
      </c>
      <c r="I775" s="2" t="s">
        <v>19</v>
      </c>
      <c r="J775" s="3" t="s">
        <v>24</v>
      </c>
      <c r="L775" s="2">
        <v>2030101000000</v>
      </c>
      <c r="M775" s="4" t="s">
        <v>21</v>
      </c>
      <c r="N775" s="5">
        <v>682052.17</v>
      </c>
      <c r="O775" s="2" t="s">
        <v>22</v>
      </c>
      <c r="P775" s="5">
        <v>0</v>
      </c>
      <c r="Q775" s="5">
        <v>3102.94</v>
      </c>
      <c r="R775" s="5">
        <v>685155.11</v>
      </c>
      <c r="S775" s="2" t="s">
        <v>22</v>
      </c>
    </row>
    <row r="776" spans="2:19">
      <c r="B776" s="86" t="s">
        <v>16</v>
      </c>
      <c r="C776" s="87"/>
      <c r="D776" s="88" t="s">
        <v>185</v>
      </c>
      <c r="E776" s="89"/>
      <c r="F776" s="87"/>
      <c r="G776" s="2" t="s">
        <v>26</v>
      </c>
      <c r="H776" s="2">
        <v>2009002792</v>
      </c>
      <c r="I776" s="2" t="s">
        <v>19</v>
      </c>
      <c r="J776" s="3" t="s">
        <v>24</v>
      </c>
      <c r="L776" s="2">
        <v>2030101000000</v>
      </c>
      <c r="M776" s="4" t="s">
        <v>21</v>
      </c>
      <c r="N776" s="5">
        <v>2419108.8199999998</v>
      </c>
      <c r="O776" s="2" t="s">
        <v>22</v>
      </c>
      <c r="P776" s="5">
        <v>8060.12</v>
      </c>
      <c r="Q776" s="5">
        <v>0</v>
      </c>
      <c r="R776" s="5">
        <v>2411048.7000000002</v>
      </c>
      <c r="S776" s="2" t="s">
        <v>22</v>
      </c>
    </row>
    <row r="777" spans="2:19">
      <c r="B777" s="86" t="s">
        <v>16</v>
      </c>
      <c r="C777" s="87"/>
      <c r="D777" s="88" t="s">
        <v>185</v>
      </c>
      <c r="E777" s="89"/>
      <c r="F777" s="87"/>
      <c r="G777" s="2" t="s">
        <v>26</v>
      </c>
      <c r="H777" s="2">
        <v>2009003047</v>
      </c>
      <c r="I777" s="2" t="s">
        <v>19</v>
      </c>
      <c r="J777" s="3" t="s">
        <v>24</v>
      </c>
      <c r="L777" s="2">
        <v>2030101000000</v>
      </c>
      <c r="M777" s="4" t="s">
        <v>21</v>
      </c>
      <c r="N777" s="5">
        <v>491590.02</v>
      </c>
      <c r="O777" s="2" t="s">
        <v>22</v>
      </c>
      <c r="P777" s="5">
        <v>5614.84</v>
      </c>
      <c r="Q777" s="5">
        <v>84.27</v>
      </c>
      <c r="R777" s="5">
        <v>486059.45</v>
      </c>
      <c r="S777" s="2" t="s">
        <v>22</v>
      </c>
    </row>
    <row r="778" spans="2:19">
      <c r="B778" s="86" t="s">
        <v>16</v>
      </c>
      <c r="C778" s="87"/>
      <c r="D778" s="88" t="s">
        <v>185</v>
      </c>
      <c r="E778" s="89"/>
      <c r="F778" s="87"/>
      <c r="G778" s="2" t="s">
        <v>26</v>
      </c>
      <c r="H778" s="2">
        <v>2010000447</v>
      </c>
      <c r="I778" s="2" t="s">
        <v>19</v>
      </c>
      <c r="J778" s="3" t="s">
        <v>24</v>
      </c>
      <c r="L778" s="2">
        <v>2030101000000</v>
      </c>
      <c r="M778" s="4" t="s">
        <v>21</v>
      </c>
      <c r="N778" s="5">
        <v>111800134.87</v>
      </c>
      <c r="O778" s="2" t="s">
        <v>22</v>
      </c>
      <c r="P778" s="5">
        <v>257531.5</v>
      </c>
      <c r="Q778" s="5">
        <v>1653523.33</v>
      </c>
      <c r="R778" s="5">
        <v>113196126.7</v>
      </c>
      <c r="S778" s="2" t="s">
        <v>22</v>
      </c>
    </row>
    <row r="779" spans="2:19">
      <c r="B779" s="86" t="s">
        <v>16</v>
      </c>
      <c r="C779" s="87"/>
      <c r="D779" s="88" t="s">
        <v>185</v>
      </c>
      <c r="E779" s="89"/>
      <c r="F779" s="87"/>
      <c r="G779" s="2" t="s">
        <v>26</v>
      </c>
      <c r="H779" s="2">
        <v>2010001583</v>
      </c>
      <c r="I779" s="2" t="s">
        <v>19</v>
      </c>
      <c r="J779" s="3" t="s">
        <v>24</v>
      </c>
      <c r="L779" s="2">
        <v>2030101000000</v>
      </c>
      <c r="M779" s="4" t="s">
        <v>21</v>
      </c>
      <c r="N779" s="5">
        <v>12562516.49</v>
      </c>
      <c r="O779" s="2" t="s">
        <v>22</v>
      </c>
      <c r="P779" s="5">
        <v>12845.43</v>
      </c>
      <c r="Q779" s="5">
        <v>29710.36</v>
      </c>
      <c r="R779" s="5">
        <v>12579381.42</v>
      </c>
      <c r="S779" s="2" t="s">
        <v>22</v>
      </c>
    </row>
    <row r="780" spans="2:19">
      <c r="B780" s="86" t="s">
        <v>16</v>
      </c>
      <c r="C780" s="87"/>
      <c r="D780" s="88" t="s">
        <v>185</v>
      </c>
      <c r="E780" s="89"/>
      <c r="F780" s="87"/>
      <c r="G780" s="2" t="s">
        <v>26</v>
      </c>
      <c r="H780" s="2">
        <v>2010002547</v>
      </c>
      <c r="I780" s="2" t="s">
        <v>19</v>
      </c>
      <c r="J780" s="3" t="s">
        <v>24</v>
      </c>
      <c r="L780" s="2">
        <v>2030101000000</v>
      </c>
      <c r="M780" s="4" t="s">
        <v>21</v>
      </c>
      <c r="N780" s="5">
        <v>123312223.47</v>
      </c>
      <c r="O780" s="2" t="s">
        <v>22</v>
      </c>
      <c r="P780" s="5">
        <v>3328366.25</v>
      </c>
      <c r="Q780" s="5">
        <v>0</v>
      </c>
      <c r="R780" s="5">
        <v>119983857.22</v>
      </c>
      <c r="S780" s="2" t="s">
        <v>22</v>
      </c>
    </row>
    <row r="781" spans="2:19">
      <c r="B781" s="86" t="s">
        <v>16</v>
      </c>
      <c r="C781" s="87"/>
      <c r="D781" s="88" t="s">
        <v>185</v>
      </c>
      <c r="E781" s="89"/>
      <c r="F781" s="87"/>
      <c r="G781" s="2" t="s">
        <v>26</v>
      </c>
      <c r="H781" s="2">
        <v>2010004019</v>
      </c>
      <c r="I781" s="2" t="s">
        <v>19</v>
      </c>
      <c r="J781" s="3" t="s">
        <v>24</v>
      </c>
      <c r="L781" s="2">
        <v>2030101000000</v>
      </c>
      <c r="M781" s="4" t="s">
        <v>21</v>
      </c>
      <c r="N781" s="5">
        <v>37347117.420000002</v>
      </c>
      <c r="O781" s="2" t="s">
        <v>22</v>
      </c>
      <c r="P781" s="5">
        <v>226742.14</v>
      </c>
      <c r="Q781" s="5">
        <v>228897.02</v>
      </c>
      <c r="R781" s="5">
        <v>37349272.299999997</v>
      </c>
      <c r="S781" s="2" t="s">
        <v>22</v>
      </c>
    </row>
    <row r="782" spans="2:19">
      <c r="B782" s="86" t="s">
        <v>16</v>
      </c>
      <c r="C782" s="87"/>
      <c r="D782" s="88" t="s">
        <v>185</v>
      </c>
      <c r="E782" s="89"/>
      <c r="F782" s="87"/>
      <c r="G782" s="2" t="s">
        <v>26</v>
      </c>
      <c r="H782" s="2">
        <v>2018000292</v>
      </c>
      <c r="I782" s="2" t="s">
        <v>27</v>
      </c>
      <c r="J782" s="3" t="s">
        <v>28</v>
      </c>
      <c r="L782" s="2">
        <v>2030101000000</v>
      </c>
      <c r="M782" s="4" t="s">
        <v>21</v>
      </c>
      <c r="N782" s="5">
        <v>56297098577.980003</v>
      </c>
      <c r="O782" s="2" t="s">
        <v>22</v>
      </c>
      <c r="P782" s="5">
        <v>8503352902</v>
      </c>
      <c r="Q782" s="5">
        <v>99136852.079999998</v>
      </c>
      <c r="R782" s="5">
        <v>47892882528.059998</v>
      </c>
      <c r="S782" s="2" t="s">
        <v>22</v>
      </c>
    </row>
    <row r="783" spans="2:19">
      <c r="B783" s="86" t="s">
        <v>16</v>
      </c>
      <c r="C783" s="87"/>
      <c r="D783" s="88" t="s">
        <v>185</v>
      </c>
      <c r="E783" s="89"/>
      <c r="F783" s="87"/>
      <c r="G783" s="2" t="s">
        <v>26</v>
      </c>
      <c r="H783" s="2">
        <v>2019003619</v>
      </c>
      <c r="I783" s="2" t="s">
        <v>27</v>
      </c>
      <c r="J783" s="3" t="s">
        <v>28</v>
      </c>
      <c r="L783" s="2">
        <v>2030101000000</v>
      </c>
      <c r="M783" s="4" t="s">
        <v>21</v>
      </c>
      <c r="N783" s="5">
        <v>7072174763.8500004</v>
      </c>
      <c r="O783" s="2" t="s">
        <v>22</v>
      </c>
      <c r="P783" s="5">
        <v>15688595.98</v>
      </c>
      <c r="Q783" s="5">
        <v>5550149.9199999999</v>
      </c>
      <c r="R783" s="5">
        <v>7062036317.79</v>
      </c>
      <c r="S783" s="2" t="s">
        <v>22</v>
      </c>
    </row>
    <row r="784" spans="2:19">
      <c r="B784" s="86" t="s">
        <v>16</v>
      </c>
      <c r="C784" s="87"/>
      <c r="D784" s="88" t="s">
        <v>185</v>
      </c>
      <c r="E784" s="89"/>
      <c r="F784" s="87"/>
      <c r="G784" s="2" t="s">
        <v>26</v>
      </c>
      <c r="H784" s="2">
        <v>2019003783</v>
      </c>
      <c r="I784" s="2" t="s">
        <v>27</v>
      </c>
      <c r="J784" s="3" t="s">
        <v>28</v>
      </c>
      <c r="L784" s="2">
        <v>2030101000000</v>
      </c>
      <c r="M784" s="4" t="s">
        <v>21</v>
      </c>
      <c r="N784" s="5">
        <v>4657462750.0500002</v>
      </c>
      <c r="O784" s="2" t="s">
        <v>22</v>
      </c>
      <c r="P784" s="5">
        <v>16134889.52</v>
      </c>
      <c r="Q784" s="5">
        <v>4465748.2300000004</v>
      </c>
      <c r="R784" s="5">
        <v>4645793608.7600002</v>
      </c>
      <c r="S784" s="2" t="s">
        <v>22</v>
      </c>
    </row>
    <row r="785" spans="2:19">
      <c r="B785" s="86" t="s">
        <v>16</v>
      </c>
      <c r="C785" s="87"/>
      <c r="D785" s="88" t="s">
        <v>185</v>
      </c>
      <c r="E785" s="89"/>
      <c r="F785" s="87"/>
      <c r="G785" s="2" t="s">
        <v>26</v>
      </c>
      <c r="H785" s="2">
        <v>2021000011</v>
      </c>
      <c r="I785" s="2" t="s">
        <v>19</v>
      </c>
      <c r="J785" s="3" t="s">
        <v>24</v>
      </c>
      <c r="L785" s="2">
        <v>2030101000000</v>
      </c>
      <c r="M785" s="4" t="s">
        <v>21</v>
      </c>
      <c r="N785" s="5">
        <v>3449986331.48</v>
      </c>
      <c r="O785" s="2" t="s">
        <v>22</v>
      </c>
      <c r="P785" s="5">
        <v>29934714.969999999</v>
      </c>
      <c r="Q785" s="5">
        <v>409304.52</v>
      </c>
      <c r="R785" s="5">
        <v>3420460921.0300002</v>
      </c>
      <c r="S785" s="2" t="s">
        <v>22</v>
      </c>
    </row>
    <row r="786" spans="2:19">
      <c r="B786" s="86" t="s">
        <v>16</v>
      </c>
      <c r="C786" s="87"/>
      <c r="D786" s="88" t="s">
        <v>185</v>
      </c>
      <c r="E786" s="89"/>
      <c r="F786" s="87"/>
      <c r="G786" s="2" t="s">
        <v>26</v>
      </c>
      <c r="H786" s="2">
        <v>2021003183</v>
      </c>
      <c r="I786" s="2" t="s">
        <v>19</v>
      </c>
      <c r="J786" s="3" t="s">
        <v>24</v>
      </c>
      <c r="L786" s="2">
        <v>2030101000000</v>
      </c>
      <c r="M786" s="4" t="s">
        <v>21</v>
      </c>
      <c r="N786" s="5">
        <v>1025393117.46</v>
      </c>
      <c r="O786" s="2" t="s">
        <v>22</v>
      </c>
      <c r="P786" s="5">
        <v>9106389.5299999993</v>
      </c>
      <c r="Q786" s="5">
        <v>3832907.52</v>
      </c>
      <c r="R786" s="5">
        <v>1020119635.45</v>
      </c>
      <c r="S786" s="2" t="s">
        <v>22</v>
      </c>
    </row>
    <row r="787" spans="2:19">
      <c r="B787" s="86" t="s">
        <v>16</v>
      </c>
      <c r="C787" s="87"/>
      <c r="D787" s="88" t="s">
        <v>186</v>
      </c>
      <c r="E787" s="89"/>
      <c r="F787" s="87"/>
      <c r="G787" s="2" t="s">
        <v>18</v>
      </c>
      <c r="H787" s="2">
        <v>1999002318</v>
      </c>
      <c r="I787" s="2" t="s">
        <v>23</v>
      </c>
      <c r="J787" s="3" t="s">
        <v>24</v>
      </c>
      <c r="L787" s="2">
        <v>2030101000000</v>
      </c>
      <c r="M787" s="4" t="s">
        <v>21</v>
      </c>
      <c r="N787" s="5">
        <v>573036020.98000002</v>
      </c>
      <c r="O787" s="2" t="s">
        <v>22</v>
      </c>
      <c r="P787" s="5">
        <v>2060869.77</v>
      </c>
      <c r="Q787" s="5">
        <v>8297438.3300000001</v>
      </c>
      <c r="R787" s="5">
        <v>579272589.53999996</v>
      </c>
      <c r="S787" s="2" t="s">
        <v>22</v>
      </c>
    </row>
    <row r="788" spans="2:19">
      <c r="B788" s="86" t="s">
        <v>16</v>
      </c>
      <c r="C788" s="87"/>
      <c r="D788" s="88" t="s">
        <v>187</v>
      </c>
      <c r="E788" s="89"/>
      <c r="F788" s="87"/>
      <c r="G788" s="2" t="s">
        <v>18</v>
      </c>
      <c r="H788" s="2">
        <v>2007000156</v>
      </c>
      <c r="I788" s="2" t="s">
        <v>19</v>
      </c>
      <c r="J788" s="3" t="s">
        <v>24</v>
      </c>
      <c r="L788" s="2">
        <v>2030101000000</v>
      </c>
      <c r="M788" s="4" t="s">
        <v>21</v>
      </c>
      <c r="N788" s="5">
        <v>1033182151.49</v>
      </c>
      <c r="O788" s="2" t="s">
        <v>22</v>
      </c>
      <c r="P788" s="5">
        <v>12718094.92</v>
      </c>
      <c r="Q788" s="5">
        <v>2801578.3</v>
      </c>
      <c r="R788" s="5">
        <v>1023265634.87</v>
      </c>
      <c r="S788" s="2" t="s">
        <v>22</v>
      </c>
    </row>
    <row r="789" spans="2:19">
      <c r="B789" s="86" t="s">
        <v>16</v>
      </c>
      <c r="C789" s="87"/>
      <c r="D789" s="88" t="s">
        <v>188</v>
      </c>
      <c r="E789" s="89"/>
      <c r="F789" s="87"/>
      <c r="G789" s="2" t="s">
        <v>18</v>
      </c>
      <c r="H789" s="2">
        <v>1993002529</v>
      </c>
      <c r="I789" s="2" t="s">
        <v>23</v>
      </c>
      <c r="J789" s="3" t="s">
        <v>28</v>
      </c>
      <c r="L789" s="2">
        <v>2030101000000</v>
      </c>
      <c r="M789" s="4" t="s">
        <v>21</v>
      </c>
      <c r="N789" s="5">
        <v>446127888.43000001</v>
      </c>
      <c r="O789" s="2" t="s">
        <v>22</v>
      </c>
      <c r="P789" s="5">
        <v>281849.76</v>
      </c>
      <c r="Q789" s="5">
        <v>6685862.04</v>
      </c>
      <c r="R789" s="5">
        <v>452531900.70999998</v>
      </c>
      <c r="S789" s="2" t="s">
        <v>22</v>
      </c>
    </row>
    <row r="790" spans="2:19">
      <c r="B790" s="86" t="s">
        <v>16</v>
      </c>
      <c r="C790" s="87"/>
      <c r="D790" s="88" t="s">
        <v>188</v>
      </c>
      <c r="E790" s="89"/>
      <c r="F790" s="87"/>
      <c r="G790" s="2" t="s">
        <v>18</v>
      </c>
      <c r="H790" s="2">
        <v>2015001174</v>
      </c>
      <c r="I790" s="2" t="s">
        <v>19</v>
      </c>
      <c r="J790" s="3" t="s">
        <v>24</v>
      </c>
      <c r="L790" s="2">
        <v>2030101000000</v>
      </c>
      <c r="M790" s="4" t="s">
        <v>21</v>
      </c>
      <c r="N790" s="5">
        <v>318990403.79000002</v>
      </c>
      <c r="O790" s="2" t="s">
        <v>22</v>
      </c>
      <c r="P790" s="5">
        <v>68948.2</v>
      </c>
      <c r="Q790" s="5">
        <v>6516290.0700000003</v>
      </c>
      <c r="R790" s="5">
        <v>325437745.66000003</v>
      </c>
      <c r="S790" s="2" t="s">
        <v>22</v>
      </c>
    </row>
    <row r="791" spans="2:19">
      <c r="B791" s="86" t="s">
        <v>16</v>
      </c>
      <c r="C791" s="87"/>
      <c r="D791" s="88" t="s">
        <v>189</v>
      </c>
      <c r="E791" s="89"/>
      <c r="F791" s="87"/>
      <c r="G791" s="2" t="s">
        <v>26</v>
      </c>
      <c r="H791" s="2">
        <v>1978000529</v>
      </c>
      <c r="I791" s="2" t="s">
        <v>27</v>
      </c>
      <c r="J791" s="3" t="s">
        <v>24</v>
      </c>
      <c r="L791" s="2">
        <v>2030101000000</v>
      </c>
      <c r="M791" s="4" t="s">
        <v>21</v>
      </c>
      <c r="N791" s="5">
        <v>132517643.95999999</v>
      </c>
      <c r="O791" s="2" t="s">
        <v>22</v>
      </c>
      <c r="P791" s="5">
        <v>600320.14</v>
      </c>
      <c r="Q791" s="5">
        <v>7295346.2800000003</v>
      </c>
      <c r="R791" s="5">
        <v>139212670.09999999</v>
      </c>
      <c r="S791" s="2" t="s">
        <v>22</v>
      </c>
    </row>
    <row r="792" spans="2:19">
      <c r="B792" s="86" t="s">
        <v>16</v>
      </c>
      <c r="C792" s="87"/>
      <c r="D792" s="88" t="s">
        <v>189</v>
      </c>
      <c r="E792" s="89"/>
      <c r="F792" s="87"/>
      <c r="G792" s="2" t="s">
        <v>26</v>
      </c>
      <c r="H792" s="2">
        <v>2022000765</v>
      </c>
      <c r="I792" s="2" t="s">
        <v>27</v>
      </c>
      <c r="J792" s="3" t="s">
        <v>24</v>
      </c>
      <c r="L792" s="2">
        <v>2030101000000</v>
      </c>
      <c r="M792" s="4" t="s">
        <v>21</v>
      </c>
      <c r="N792" s="5">
        <v>666129346.74000001</v>
      </c>
      <c r="O792" s="2" t="s">
        <v>22</v>
      </c>
      <c r="P792" s="5">
        <v>4017782.04</v>
      </c>
      <c r="Q792" s="5">
        <v>36832430.130000003</v>
      </c>
      <c r="R792" s="5">
        <v>698943994.83000004</v>
      </c>
      <c r="S792" s="2" t="s">
        <v>22</v>
      </c>
    </row>
    <row r="793" spans="2:19">
      <c r="B793" s="86" t="s">
        <v>16</v>
      </c>
      <c r="C793" s="87"/>
      <c r="D793" s="88" t="s">
        <v>189</v>
      </c>
      <c r="E793" s="89"/>
      <c r="F793" s="87"/>
      <c r="G793" s="2" t="s">
        <v>26</v>
      </c>
      <c r="H793" s="2">
        <v>2022001192</v>
      </c>
      <c r="I793" s="2" t="s">
        <v>27</v>
      </c>
      <c r="J793" s="3" t="s">
        <v>24</v>
      </c>
      <c r="L793" s="2">
        <v>2030101000000</v>
      </c>
      <c r="M793" s="4" t="s">
        <v>21</v>
      </c>
      <c r="N793" s="5">
        <v>99347183.260000005</v>
      </c>
      <c r="O793" s="2" t="s">
        <v>22</v>
      </c>
      <c r="P793" s="5">
        <v>251415.94</v>
      </c>
      <c r="Q793" s="5">
        <v>4939057.79</v>
      </c>
      <c r="R793" s="5">
        <v>104034825.11</v>
      </c>
      <c r="S793" s="2" t="s">
        <v>22</v>
      </c>
    </row>
    <row r="794" spans="2:19">
      <c r="B794" s="86" t="s">
        <v>16</v>
      </c>
      <c r="C794" s="87"/>
      <c r="D794" s="88" t="s">
        <v>189</v>
      </c>
      <c r="E794" s="89"/>
      <c r="F794" s="87"/>
      <c r="G794" s="2" t="s">
        <v>26</v>
      </c>
      <c r="H794" s="2">
        <v>2022001656</v>
      </c>
      <c r="I794" s="2" t="s">
        <v>27</v>
      </c>
      <c r="J794" s="3" t="s">
        <v>24</v>
      </c>
      <c r="L794" s="2">
        <v>2030101000000</v>
      </c>
      <c r="M794" s="4" t="s">
        <v>21</v>
      </c>
      <c r="N794" s="5">
        <v>243209432.83000001</v>
      </c>
      <c r="O794" s="2" t="s">
        <v>22</v>
      </c>
      <c r="P794" s="5">
        <v>750626.86</v>
      </c>
      <c r="Q794" s="5">
        <v>14126743.09</v>
      </c>
      <c r="R794" s="5">
        <v>256585549.06</v>
      </c>
      <c r="S794" s="2" t="s">
        <v>22</v>
      </c>
    </row>
    <row r="795" spans="2:19">
      <c r="B795" s="86" t="s">
        <v>16</v>
      </c>
      <c r="C795" s="87"/>
      <c r="D795" s="88" t="s">
        <v>189</v>
      </c>
      <c r="E795" s="89"/>
      <c r="F795" s="87"/>
      <c r="G795" s="2" t="s">
        <v>26</v>
      </c>
      <c r="H795" s="2">
        <v>2022001729</v>
      </c>
      <c r="I795" s="2" t="s">
        <v>27</v>
      </c>
      <c r="J795" s="3" t="s">
        <v>24</v>
      </c>
      <c r="L795" s="2">
        <v>2030101000000</v>
      </c>
      <c r="M795" s="4" t="s">
        <v>21</v>
      </c>
      <c r="N795" s="5">
        <v>57083783.869999997</v>
      </c>
      <c r="O795" s="2" t="s">
        <v>22</v>
      </c>
      <c r="P795" s="5">
        <v>28815.279999999999</v>
      </c>
      <c r="Q795" s="5">
        <v>3641026.5600000001</v>
      </c>
      <c r="R795" s="5">
        <v>60695995.149999999</v>
      </c>
      <c r="S795" s="2" t="s">
        <v>22</v>
      </c>
    </row>
    <row r="796" spans="2:19">
      <c r="B796" s="86" t="s">
        <v>16</v>
      </c>
      <c r="C796" s="87"/>
      <c r="D796" s="88" t="s">
        <v>189</v>
      </c>
      <c r="E796" s="89"/>
      <c r="F796" s="87"/>
      <c r="G796" s="2" t="s">
        <v>26</v>
      </c>
      <c r="H796" s="2">
        <v>2022001818</v>
      </c>
      <c r="I796" s="2" t="s">
        <v>27</v>
      </c>
      <c r="J796" s="3" t="s">
        <v>24</v>
      </c>
      <c r="L796" s="2">
        <v>2030101000000</v>
      </c>
      <c r="M796" s="4" t="s">
        <v>21</v>
      </c>
      <c r="N796" s="5">
        <v>80631166.269999996</v>
      </c>
      <c r="O796" s="2" t="s">
        <v>22</v>
      </c>
      <c r="P796" s="5">
        <v>257470.24</v>
      </c>
      <c r="Q796" s="5">
        <v>5374879.1399999997</v>
      </c>
      <c r="R796" s="5">
        <v>85748575.170000002</v>
      </c>
      <c r="S796" s="2" t="s">
        <v>22</v>
      </c>
    </row>
    <row r="797" spans="2:19">
      <c r="B797" s="86" t="s">
        <v>16</v>
      </c>
      <c r="C797" s="87"/>
      <c r="D797" s="88" t="s">
        <v>190</v>
      </c>
      <c r="E797" s="89"/>
      <c r="F797" s="87"/>
      <c r="G797" s="2" t="s">
        <v>26</v>
      </c>
      <c r="H797" s="2">
        <v>1981000429</v>
      </c>
      <c r="I797" s="2" t="s">
        <v>27</v>
      </c>
      <c r="J797" s="3" t="s">
        <v>28</v>
      </c>
      <c r="L797" s="2">
        <v>2030101000000</v>
      </c>
      <c r="M797" s="4" t="s">
        <v>21</v>
      </c>
      <c r="N797" s="5">
        <v>11733854138.93</v>
      </c>
      <c r="O797" s="2" t="s">
        <v>22</v>
      </c>
      <c r="P797" s="5">
        <v>256628779.30000001</v>
      </c>
      <c r="Q797" s="5">
        <v>427409970.63999999</v>
      </c>
      <c r="R797" s="5">
        <v>11904635330.27</v>
      </c>
      <c r="S797" s="2" t="s">
        <v>22</v>
      </c>
    </row>
    <row r="798" spans="2:19">
      <c r="B798" s="86" t="s">
        <v>16</v>
      </c>
      <c r="C798" s="87"/>
      <c r="D798" s="88" t="s">
        <v>190</v>
      </c>
      <c r="E798" s="89"/>
      <c r="F798" s="87"/>
      <c r="G798" s="2" t="s">
        <v>26</v>
      </c>
      <c r="H798" s="2">
        <v>2002004765</v>
      </c>
      <c r="I798" s="2" t="s">
        <v>23</v>
      </c>
      <c r="J798" s="3" t="s">
        <v>24</v>
      </c>
      <c r="L798" s="2">
        <v>2030101000000</v>
      </c>
      <c r="M798" s="4" t="s">
        <v>21</v>
      </c>
      <c r="N798" s="5">
        <v>6531306638.6800003</v>
      </c>
      <c r="O798" s="2" t="s">
        <v>22</v>
      </c>
      <c r="P798" s="5">
        <v>4637857.0599999996</v>
      </c>
      <c r="Q798" s="5">
        <v>28799905.02</v>
      </c>
      <c r="R798" s="5">
        <v>6555468686.6400003</v>
      </c>
      <c r="S798" s="2" t="s">
        <v>22</v>
      </c>
    </row>
    <row r="799" spans="2:19">
      <c r="B799" s="86" t="s">
        <v>16</v>
      </c>
      <c r="C799" s="87"/>
      <c r="D799" s="88" t="s">
        <v>191</v>
      </c>
      <c r="E799" s="89"/>
      <c r="F799" s="87"/>
      <c r="G799" s="2" t="s">
        <v>18</v>
      </c>
      <c r="H799" s="2">
        <v>1999004965</v>
      </c>
      <c r="I799" s="2" t="s">
        <v>23</v>
      </c>
      <c r="J799" s="3" t="s">
        <v>24</v>
      </c>
      <c r="L799" s="2">
        <v>2030101000000</v>
      </c>
      <c r="M799" s="4" t="s">
        <v>21</v>
      </c>
      <c r="N799" s="5">
        <v>463824190.32999998</v>
      </c>
      <c r="O799" s="2" t="s">
        <v>22</v>
      </c>
      <c r="P799" s="5">
        <v>3394434.24</v>
      </c>
      <c r="Q799" s="5">
        <v>2994529.21</v>
      </c>
      <c r="R799" s="5">
        <v>463424285.30000001</v>
      </c>
      <c r="S799" s="2" t="s">
        <v>22</v>
      </c>
    </row>
    <row r="800" spans="2:19">
      <c r="B800" s="86" t="s">
        <v>16</v>
      </c>
      <c r="C800" s="87"/>
      <c r="D800" s="88" t="s">
        <v>192</v>
      </c>
      <c r="E800" s="89"/>
      <c r="F800" s="87"/>
      <c r="G800" s="2" t="s">
        <v>26</v>
      </c>
      <c r="H800" s="2">
        <v>1983000183</v>
      </c>
      <c r="I800" s="2" t="s">
        <v>27</v>
      </c>
      <c r="J800" s="3" t="s">
        <v>28</v>
      </c>
      <c r="L800" s="2">
        <v>2030101000000</v>
      </c>
      <c r="M800" s="4" t="s">
        <v>21</v>
      </c>
      <c r="N800" s="5">
        <v>118139060.92</v>
      </c>
      <c r="O800" s="2" t="s">
        <v>22</v>
      </c>
      <c r="P800" s="5">
        <v>29940004.170000002</v>
      </c>
      <c r="Q800" s="5">
        <v>24403408.02</v>
      </c>
      <c r="R800" s="5">
        <v>112602464.77</v>
      </c>
      <c r="S800" s="2" t="s">
        <v>22</v>
      </c>
    </row>
    <row r="801" spans="2:19">
      <c r="B801" s="86" t="s">
        <v>16</v>
      </c>
      <c r="C801" s="87"/>
      <c r="D801" s="88" t="s">
        <v>192</v>
      </c>
      <c r="E801" s="89"/>
      <c r="F801" s="87"/>
      <c r="G801" s="2" t="s">
        <v>26</v>
      </c>
      <c r="H801" s="2">
        <v>1998006174</v>
      </c>
      <c r="I801" s="2" t="s">
        <v>27</v>
      </c>
      <c r="J801" s="3" t="s">
        <v>28</v>
      </c>
      <c r="L801" s="2">
        <v>2030101000000</v>
      </c>
      <c r="M801" s="4" t="s">
        <v>21</v>
      </c>
      <c r="N801" s="5">
        <v>49203087.759999998</v>
      </c>
      <c r="O801" s="2" t="s">
        <v>22</v>
      </c>
      <c r="P801" s="5">
        <v>9604227.5399999991</v>
      </c>
      <c r="Q801" s="5">
        <v>7398280.6699999999</v>
      </c>
      <c r="R801" s="5">
        <v>46997140.890000001</v>
      </c>
      <c r="S801" s="2" t="s">
        <v>22</v>
      </c>
    </row>
    <row r="802" spans="2:19">
      <c r="B802" s="86" t="s">
        <v>16</v>
      </c>
      <c r="C802" s="87"/>
      <c r="D802" s="88" t="s">
        <v>192</v>
      </c>
      <c r="E802" s="89"/>
      <c r="F802" s="87"/>
      <c r="G802" s="2" t="s">
        <v>26</v>
      </c>
      <c r="H802" s="2">
        <v>2006001892</v>
      </c>
      <c r="I802" s="2" t="s">
        <v>19</v>
      </c>
      <c r="J802" s="3" t="s">
        <v>24</v>
      </c>
      <c r="L802" s="2">
        <v>2030101000000</v>
      </c>
      <c r="M802" s="4" t="s">
        <v>21</v>
      </c>
      <c r="N802" s="5">
        <v>46913634.25</v>
      </c>
      <c r="O802" s="2" t="s">
        <v>22</v>
      </c>
      <c r="P802" s="5">
        <v>17426.330000000002</v>
      </c>
      <c r="Q802" s="5">
        <v>1595636.12</v>
      </c>
      <c r="R802" s="5">
        <v>48491844.039999999</v>
      </c>
      <c r="S802" s="2" t="s">
        <v>22</v>
      </c>
    </row>
    <row r="803" spans="2:19">
      <c r="B803" s="86" t="s">
        <v>16</v>
      </c>
      <c r="C803" s="87"/>
      <c r="D803" s="88" t="s">
        <v>192</v>
      </c>
      <c r="E803" s="89"/>
      <c r="F803" s="87"/>
      <c r="G803" s="2" t="s">
        <v>26</v>
      </c>
      <c r="H803" s="2">
        <v>2011000556</v>
      </c>
      <c r="I803" s="2" t="s">
        <v>23</v>
      </c>
      <c r="J803" s="3" t="s">
        <v>28</v>
      </c>
      <c r="L803" s="2">
        <v>2030101000000</v>
      </c>
      <c r="M803" s="4" t="s">
        <v>21</v>
      </c>
      <c r="N803" s="5">
        <v>1543841702.79</v>
      </c>
      <c r="O803" s="2" t="s">
        <v>22</v>
      </c>
      <c r="P803" s="5">
        <v>71646850.620000005</v>
      </c>
      <c r="Q803" s="5">
        <v>57014474.240000002</v>
      </c>
      <c r="R803" s="5">
        <v>1529209326.4100001</v>
      </c>
      <c r="S803" s="2" t="s">
        <v>22</v>
      </c>
    </row>
    <row r="804" spans="2:19">
      <c r="B804" s="86" t="s">
        <v>16</v>
      </c>
      <c r="C804" s="87"/>
      <c r="D804" s="88" t="s">
        <v>192</v>
      </c>
      <c r="E804" s="89"/>
      <c r="F804" s="87"/>
      <c r="G804" s="2" t="s">
        <v>26</v>
      </c>
      <c r="H804" s="2">
        <v>2021003418</v>
      </c>
      <c r="I804" s="2" t="s">
        <v>19</v>
      </c>
      <c r="J804" s="3" t="s">
        <v>24</v>
      </c>
      <c r="L804" s="2">
        <v>2030101000000</v>
      </c>
      <c r="M804" s="4" t="s">
        <v>21</v>
      </c>
      <c r="N804" s="5">
        <v>295533075.18000001</v>
      </c>
      <c r="O804" s="2" t="s">
        <v>22</v>
      </c>
      <c r="P804" s="5">
        <v>5085010.49</v>
      </c>
      <c r="Q804" s="5">
        <v>273661.89</v>
      </c>
      <c r="R804" s="5">
        <v>290721726.57999998</v>
      </c>
      <c r="S804" s="2" t="s">
        <v>22</v>
      </c>
    </row>
    <row r="805" spans="2:19">
      <c r="B805" s="86" t="s">
        <v>16</v>
      </c>
      <c r="C805" s="87"/>
      <c r="D805" s="88" t="s">
        <v>193</v>
      </c>
      <c r="E805" s="89"/>
      <c r="F805" s="87"/>
      <c r="G805" s="2" t="s">
        <v>18</v>
      </c>
      <c r="H805" s="2">
        <v>2004002018</v>
      </c>
      <c r="I805" s="2" t="s">
        <v>23</v>
      </c>
      <c r="J805" s="3" t="s">
        <v>24</v>
      </c>
      <c r="L805" s="2">
        <v>2030101000000</v>
      </c>
      <c r="M805" s="4" t="s">
        <v>21</v>
      </c>
      <c r="N805" s="5">
        <v>472827592.36000001</v>
      </c>
      <c r="O805" s="2" t="s">
        <v>22</v>
      </c>
      <c r="P805" s="5">
        <v>6101165.7699999996</v>
      </c>
      <c r="Q805" s="5">
        <v>10360878.51</v>
      </c>
      <c r="R805" s="5">
        <v>477087305.10000002</v>
      </c>
      <c r="S805" s="2" t="s">
        <v>22</v>
      </c>
    </row>
    <row r="806" spans="2:19">
      <c r="B806" s="86" t="s">
        <v>16</v>
      </c>
      <c r="C806" s="87"/>
      <c r="D806" s="88" t="s">
        <v>194</v>
      </c>
      <c r="E806" s="89"/>
      <c r="F806" s="87"/>
      <c r="G806" s="2" t="s">
        <v>26</v>
      </c>
      <c r="H806" s="2">
        <v>1985001111</v>
      </c>
      <c r="I806" s="2" t="s">
        <v>27</v>
      </c>
      <c r="J806" s="3" t="s">
        <v>24</v>
      </c>
      <c r="L806" s="2">
        <v>2030101000000</v>
      </c>
      <c r="M806" s="4" t="s">
        <v>21</v>
      </c>
      <c r="N806" s="5">
        <v>106385871.69</v>
      </c>
      <c r="O806" s="2" t="s">
        <v>22</v>
      </c>
      <c r="P806" s="5">
        <v>5565298.5199999996</v>
      </c>
      <c r="Q806" s="5">
        <v>10530880.140000001</v>
      </c>
      <c r="R806" s="5">
        <v>111351453.31</v>
      </c>
      <c r="S806" s="2" t="s">
        <v>22</v>
      </c>
    </row>
    <row r="807" spans="2:19">
      <c r="B807" s="86" t="s">
        <v>16</v>
      </c>
      <c r="C807" s="87"/>
      <c r="D807" s="88" t="s">
        <v>195</v>
      </c>
      <c r="E807" s="89"/>
      <c r="F807" s="87"/>
      <c r="G807" s="2" t="s">
        <v>18</v>
      </c>
      <c r="H807" s="2">
        <v>2006001011</v>
      </c>
      <c r="I807" s="2" t="s">
        <v>23</v>
      </c>
      <c r="J807" s="3" t="s">
        <v>24</v>
      </c>
      <c r="L807" s="2">
        <v>2030101000000</v>
      </c>
      <c r="M807" s="4" t="s">
        <v>21</v>
      </c>
      <c r="N807" s="5">
        <v>71269227.540000007</v>
      </c>
      <c r="O807" s="2" t="s">
        <v>22</v>
      </c>
      <c r="P807" s="5">
        <v>4570627.8499999996</v>
      </c>
      <c r="Q807" s="5">
        <v>1915598.84</v>
      </c>
      <c r="R807" s="5">
        <v>68614198.530000001</v>
      </c>
      <c r="S807" s="2" t="s">
        <v>22</v>
      </c>
    </row>
    <row r="808" spans="2:19">
      <c r="B808" s="86" t="s">
        <v>16</v>
      </c>
      <c r="C808" s="87"/>
      <c r="D808" s="88" t="s">
        <v>196</v>
      </c>
      <c r="E808" s="89"/>
      <c r="F808" s="87"/>
      <c r="G808" s="2" t="s">
        <v>26</v>
      </c>
      <c r="H808" s="2">
        <v>2017000965</v>
      </c>
      <c r="I808" s="2" t="s">
        <v>19</v>
      </c>
      <c r="J808" s="3" t="s">
        <v>24</v>
      </c>
      <c r="L808" s="2">
        <v>2030101000000</v>
      </c>
      <c r="M808" s="4" t="s">
        <v>21</v>
      </c>
      <c r="N808" s="5">
        <v>17504582.16</v>
      </c>
      <c r="O808" s="2" t="s">
        <v>22</v>
      </c>
      <c r="P808" s="5">
        <v>303.14</v>
      </c>
      <c r="Q808" s="5">
        <v>1569459.9</v>
      </c>
      <c r="R808" s="5">
        <v>19073738.920000002</v>
      </c>
      <c r="S808" s="2" t="s">
        <v>22</v>
      </c>
    </row>
    <row r="809" spans="2:19">
      <c r="B809" s="86" t="s">
        <v>16</v>
      </c>
      <c r="C809" s="87"/>
      <c r="D809" s="88" t="s">
        <v>197</v>
      </c>
      <c r="E809" s="89"/>
      <c r="F809" s="87"/>
      <c r="G809" s="2" t="s">
        <v>26</v>
      </c>
      <c r="H809" s="2">
        <v>2015000429</v>
      </c>
      <c r="I809" s="2" t="s">
        <v>19</v>
      </c>
      <c r="J809" s="3" t="s">
        <v>24</v>
      </c>
      <c r="L809" s="2">
        <v>2030101000000</v>
      </c>
      <c r="M809" s="4" t="s">
        <v>21</v>
      </c>
      <c r="N809" s="5">
        <v>75787135.349999994</v>
      </c>
      <c r="O809" s="2" t="s">
        <v>22</v>
      </c>
      <c r="P809" s="5">
        <v>0</v>
      </c>
      <c r="Q809" s="5">
        <v>7079890.3600000003</v>
      </c>
      <c r="R809" s="5">
        <v>82867025.709999993</v>
      </c>
      <c r="S809" s="2" t="s">
        <v>22</v>
      </c>
    </row>
    <row r="810" spans="2:19">
      <c r="B810" s="86" t="s">
        <v>16</v>
      </c>
      <c r="C810" s="87"/>
      <c r="D810" s="88" t="s">
        <v>197</v>
      </c>
      <c r="E810" s="89"/>
      <c r="F810" s="87"/>
      <c r="G810" s="2" t="s">
        <v>26</v>
      </c>
      <c r="H810" s="2">
        <v>2021001083</v>
      </c>
      <c r="I810" s="2" t="s">
        <v>19</v>
      </c>
      <c r="J810" s="3" t="s">
        <v>24</v>
      </c>
      <c r="L810" s="2">
        <v>2030101000000</v>
      </c>
      <c r="M810" s="4" t="s">
        <v>21</v>
      </c>
      <c r="N810" s="5">
        <v>365.23</v>
      </c>
      <c r="O810" s="2" t="s">
        <v>22</v>
      </c>
      <c r="P810" s="5">
        <v>0</v>
      </c>
      <c r="Q810" s="5">
        <v>47.36</v>
      </c>
      <c r="R810" s="5">
        <v>412.59</v>
      </c>
      <c r="S810" s="2" t="s">
        <v>22</v>
      </c>
    </row>
    <row r="811" spans="2:19">
      <c r="B811" s="86" t="s">
        <v>16</v>
      </c>
      <c r="C811" s="87"/>
      <c r="D811" s="88" t="s">
        <v>198</v>
      </c>
      <c r="E811" s="89"/>
      <c r="F811" s="87"/>
      <c r="G811" s="2" t="s">
        <v>18</v>
      </c>
      <c r="H811" s="2">
        <v>1999000838</v>
      </c>
      <c r="I811" s="2" t="s">
        <v>19</v>
      </c>
      <c r="J811" s="3" t="s">
        <v>28</v>
      </c>
      <c r="L811" s="2">
        <v>2030101000000</v>
      </c>
      <c r="M811" s="4" t="s">
        <v>21</v>
      </c>
      <c r="N811" s="5">
        <v>464708261.50999999</v>
      </c>
      <c r="O811" s="2" t="s">
        <v>22</v>
      </c>
      <c r="P811" s="5">
        <v>11972783.75</v>
      </c>
      <c r="Q811" s="5">
        <v>14760514.210000001</v>
      </c>
      <c r="R811" s="5">
        <v>467495991.97000003</v>
      </c>
      <c r="S811" s="2" t="s">
        <v>22</v>
      </c>
    </row>
    <row r="812" spans="2:19">
      <c r="B812" s="86" t="s">
        <v>16</v>
      </c>
      <c r="C812" s="87"/>
      <c r="D812" s="88" t="s">
        <v>199</v>
      </c>
      <c r="E812" s="89"/>
      <c r="F812" s="87"/>
      <c r="G812" s="2" t="s">
        <v>26</v>
      </c>
      <c r="H812" s="2">
        <v>1979000174</v>
      </c>
      <c r="I812" s="2" t="s">
        <v>27</v>
      </c>
      <c r="J812" s="3" t="s">
        <v>28</v>
      </c>
      <c r="L812" s="2">
        <v>2030101000000</v>
      </c>
      <c r="M812" s="4" t="s">
        <v>21</v>
      </c>
      <c r="N812" s="5">
        <v>1232638975.9400001</v>
      </c>
      <c r="O812" s="2" t="s">
        <v>22</v>
      </c>
      <c r="P812" s="5">
        <v>95241923.590000004</v>
      </c>
      <c r="Q812" s="5">
        <v>1674705.73</v>
      </c>
      <c r="R812" s="5">
        <v>1139071758.0799999</v>
      </c>
      <c r="S812" s="2" t="s">
        <v>22</v>
      </c>
    </row>
    <row r="813" spans="2:19">
      <c r="B813" s="86" t="s">
        <v>16</v>
      </c>
      <c r="C813" s="87"/>
      <c r="D813" s="88" t="s">
        <v>199</v>
      </c>
      <c r="E813" s="89"/>
      <c r="F813" s="87"/>
      <c r="G813" s="2" t="s">
        <v>26</v>
      </c>
      <c r="H813" s="2">
        <v>2008004619</v>
      </c>
      <c r="I813" s="2" t="s">
        <v>23</v>
      </c>
      <c r="J813" s="3" t="s">
        <v>24</v>
      </c>
      <c r="L813" s="2">
        <v>2030101000000</v>
      </c>
      <c r="M813" s="4" t="s">
        <v>21</v>
      </c>
      <c r="N813" s="5">
        <v>743985402.11000001</v>
      </c>
      <c r="O813" s="2" t="s">
        <v>22</v>
      </c>
      <c r="P813" s="5">
        <v>8434232.2899999991</v>
      </c>
      <c r="Q813" s="5">
        <v>1424471.56</v>
      </c>
      <c r="R813" s="5">
        <v>736975641.38</v>
      </c>
      <c r="S813" s="2" t="s">
        <v>22</v>
      </c>
    </row>
    <row r="814" spans="2:19">
      <c r="B814" s="86" t="s">
        <v>16</v>
      </c>
      <c r="C814" s="87"/>
      <c r="D814" s="88" t="s">
        <v>200</v>
      </c>
      <c r="E814" s="89"/>
      <c r="F814" s="87"/>
      <c r="G814" s="2" t="s">
        <v>18</v>
      </c>
      <c r="H814" s="2">
        <v>1990001092</v>
      </c>
      <c r="I814" s="2" t="s">
        <v>19</v>
      </c>
      <c r="J814" s="3" t="s">
        <v>24</v>
      </c>
      <c r="L814" s="2">
        <v>2030101000000</v>
      </c>
      <c r="M814" s="4" t="s">
        <v>21</v>
      </c>
      <c r="N814" s="5">
        <v>2373421898.9000001</v>
      </c>
      <c r="O814" s="2" t="s">
        <v>22</v>
      </c>
      <c r="P814" s="5">
        <v>3500991.39</v>
      </c>
      <c r="Q814" s="5">
        <v>8412713.2599999998</v>
      </c>
      <c r="R814" s="5">
        <v>2378333620.77</v>
      </c>
      <c r="S814" s="2" t="s">
        <v>22</v>
      </c>
    </row>
    <row r="815" spans="2:19">
      <c r="B815" s="86" t="s">
        <v>16</v>
      </c>
      <c r="C815" s="87"/>
      <c r="D815" s="88" t="s">
        <v>201</v>
      </c>
      <c r="E815" s="89"/>
      <c r="F815" s="87"/>
      <c r="G815" s="2" t="s">
        <v>18</v>
      </c>
      <c r="H815" s="2">
        <v>1982003065</v>
      </c>
      <c r="I815" s="2" t="s">
        <v>27</v>
      </c>
      <c r="J815" s="3" t="s">
        <v>28</v>
      </c>
      <c r="L815" s="2">
        <v>2030101000000</v>
      </c>
      <c r="M815" s="4" t="s">
        <v>21</v>
      </c>
      <c r="N815" s="5">
        <v>984855032.32000005</v>
      </c>
      <c r="O815" s="2" t="s">
        <v>22</v>
      </c>
      <c r="P815" s="5">
        <v>8077350.1500000004</v>
      </c>
      <c r="Q815" s="5">
        <v>31776311.789999999</v>
      </c>
      <c r="R815" s="5">
        <v>1008553993.96</v>
      </c>
      <c r="S815" s="2" t="s">
        <v>22</v>
      </c>
    </row>
    <row r="816" spans="2:19">
      <c r="B816" s="86" t="s">
        <v>16</v>
      </c>
      <c r="C816" s="87"/>
      <c r="D816" s="88" t="s">
        <v>202</v>
      </c>
      <c r="E816" s="89"/>
      <c r="F816" s="87"/>
      <c r="G816" s="2" t="s">
        <v>18</v>
      </c>
      <c r="H816" s="2">
        <v>2010002083</v>
      </c>
      <c r="I816" s="2" t="s">
        <v>19</v>
      </c>
      <c r="J816" s="3" t="s">
        <v>24</v>
      </c>
      <c r="L816" s="2">
        <v>2030101000000</v>
      </c>
      <c r="M816" s="4" t="s">
        <v>21</v>
      </c>
      <c r="N816" s="5">
        <v>400589799.50999999</v>
      </c>
      <c r="O816" s="2" t="s">
        <v>22</v>
      </c>
      <c r="P816" s="5">
        <v>12724083.33</v>
      </c>
      <c r="Q816" s="5">
        <v>13186274.359999999</v>
      </c>
      <c r="R816" s="5">
        <v>401051990.54000002</v>
      </c>
      <c r="S816" s="2" t="s">
        <v>22</v>
      </c>
    </row>
    <row r="817" spans="2:19">
      <c r="B817" s="86" t="s">
        <v>16</v>
      </c>
      <c r="C817" s="87"/>
      <c r="D817" s="88" t="s">
        <v>203</v>
      </c>
      <c r="E817" s="89"/>
      <c r="F817" s="87"/>
      <c r="G817" s="2" t="s">
        <v>26</v>
      </c>
      <c r="H817" s="2">
        <v>2014000311</v>
      </c>
      <c r="I817" s="2" t="s">
        <v>19</v>
      </c>
      <c r="J817" s="3" t="s">
        <v>24</v>
      </c>
      <c r="L817" s="2">
        <v>2030101000000</v>
      </c>
      <c r="M817" s="4" t="s">
        <v>21</v>
      </c>
      <c r="N817" s="5">
        <v>61001218.43</v>
      </c>
      <c r="O817" s="2" t="s">
        <v>22</v>
      </c>
      <c r="P817" s="5">
        <v>833701.23</v>
      </c>
      <c r="Q817" s="5">
        <v>4012117.98</v>
      </c>
      <c r="R817" s="5">
        <v>64179635.18</v>
      </c>
      <c r="S817" s="2" t="s">
        <v>22</v>
      </c>
    </row>
    <row r="818" spans="2:19">
      <c r="B818" s="86" t="s">
        <v>16</v>
      </c>
      <c r="C818" s="87"/>
      <c r="D818" s="88" t="s">
        <v>203</v>
      </c>
      <c r="E818" s="89"/>
      <c r="F818" s="87"/>
      <c r="G818" s="2" t="s">
        <v>26</v>
      </c>
      <c r="H818" s="2">
        <v>2015001247</v>
      </c>
      <c r="I818" s="2" t="s">
        <v>19</v>
      </c>
      <c r="J818" s="3" t="s">
        <v>24</v>
      </c>
      <c r="L818" s="2">
        <v>2030101000000</v>
      </c>
      <c r="M818" s="4" t="s">
        <v>21</v>
      </c>
      <c r="N818" s="5">
        <v>2277831.4700000002</v>
      </c>
      <c r="O818" s="2" t="s">
        <v>22</v>
      </c>
      <c r="P818" s="5">
        <v>160550.16</v>
      </c>
      <c r="Q818" s="5">
        <v>223762.93</v>
      </c>
      <c r="R818" s="5">
        <v>2341044.2400000002</v>
      </c>
      <c r="S818" s="2" t="s">
        <v>22</v>
      </c>
    </row>
    <row r="819" spans="2:19">
      <c r="B819" s="86" t="s">
        <v>16</v>
      </c>
      <c r="C819" s="87"/>
      <c r="D819" s="88" t="s">
        <v>203</v>
      </c>
      <c r="E819" s="89"/>
      <c r="F819" s="87"/>
      <c r="G819" s="2" t="s">
        <v>26</v>
      </c>
      <c r="H819" s="2">
        <v>2020002574</v>
      </c>
      <c r="I819" s="2" t="s">
        <v>19</v>
      </c>
      <c r="J819" s="3" t="s">
        <v>24</v>
      </c>
      <c r="L819" s="2">
        <v>2030101000000</v>
      </c>
      <c r="M819" s="4" t="s">
        <v>21</v>
      </c>
      <c r="N819" s="5">
        <v>1725.25</v>
      </c>
      <c r="O819" s="2" t="s">
        <v>22</v>
      </c>
      <c r="P819" s="5">
        <v>678.59</v>
      </c>
      <c r="Q819" s="5">
        <v>8677.2199999999993</v>
      </c>
      <c r="R819" s="5">
        <v>9723.8799999999992</v>
      </c>
      <c r="S819" s="2" t="s">
        <v>22</v>
      </c>
    </row>
    <row r="820" spans="2:19">
      <c r="B820" s="86" t="s">
        <v>16</v>
      </c>
      <c r="C820" s="87"/>
      <c r="D820" s="88" t="s">
        <v>204</v>
      </c>
      <c r="E820" s="89"/>
      <c r="F820" s="87"/>
      <c r="G820" s="2" t="s">
        <v>18</v>
      </c>
      <c r="H820" s="2">
        <v>1971000256</v>
      </c>
      <c r="I820" s="2" t="s">
        <v>27</v>
      </c>
      <c r="J820" s="3" t="s">
        <v>24</v>
      </c>
      <c r="L820" s="2">
        <v>2030101000000</v>
      </c>
      <c r="M820" s="4" t="s">
        <v>21</v>
      </c>
      <c r="N820" s="5">
        <v>633495788.38999999</v>
      </c>
      <c r="O820" s="2" t="s">
        <v>22</v>
      </c>
      <c r="P820" s="5">
        <v>0</v>
      </c>
      <c r="Q820" s="5">
        <v>3475011.04</v>
      </c>
      <c r="R820" s="5">
        <v>636970799.42999995</v>
      </c>
      <c r="S820" s="2" t="s">
        <v>22</v>
      </c>
    </row>
    <row r="821" spans="2:19">
      <c r="B821" s="86" t="s">
        <v>16</v>
      </c>
      <c r="C821" s="87"/>
      <c r="D821" s="88" t="s">
        <v>205</v>
      </c>
      <c r="E821" s="89"/>
      <c r="F821" s="87"/>
      <c r="G821" s="2" t="s">
        <v>18</v>
      </c>
      <c r="H821" s="2">
        <v>1997001365</v>
      </c>
      <c r="I821" s="2" t="s">
        <v>23</v>
      </c>
      <c r="J821" s="3" t="s">
        <v>24</v>
      </c>
      <c r="L821" s="2">
        <v>2030101000000</v>
      </c>
      <c r="M821" s="4" t="s">
        <v>21</v>
      </c>
      <c r="N821" s="5">
        <v>510489527.64999998</v>
      </c>
      <c r="O821" s="2" t="s">
        <v>22</v>
      </c>
      <c r="P821" s="5">
        <v>13214959.6</v>
      </c>
      <c r="Q821" s="5">
        <v>302080640.93000001</v>
      </c>
      <c r="R821" s="5">
        <v>799355208.98000002</v>
      </c>
      <c r="S821" s="2" t="s">
        <v>22</v>
      </c>
    </row>
    <row r="822" spans="2:19">
      <c r="B822" s="86" t="s">
        <v>16</v>
      </c>
      <c r="C822" s="87"/>
      <c r="D822" s="88" t="s">
        <v>205</v>
      </c>
      <c r="E822" s="89"/>
      <c r="F822" s="87"/>
      <c r="G822" s="2" t="s">
        <v>18</v>
      </c>
      <c r="H822" s="2">
        <v>2002000174</v>
      </c>
      <c r="I822" s="2" t="s">
        <v>23</v>
      </c>
      <c r="J822" s="3" t="s">
        <v>24</v>
      </c>
      <c r="L822" s="2">
        <v>2030101000000</v>
      </c>
      <c r="M822" s="4" t="s">
        <v>21</v>
      </c>
      <c r="N822" s="5">
        <v>369926558.38999999</v>
      </c>
      <c r="O822" s="2" t="s">
        <v>22</v>
      </c>
      <c r="P822" s="5">
        <v>4912574.1399999997</v>
      </c>
      <c r="Q822" s="5">
        <v>7520660.96</v>
      </c>
      <c r="R822" s="5">
        <v>372534645.20999998</v>
      </c>
      <c r="S822" s="2" t="s">
        <v>22</v>
      </c>
    </row>
    <row r="823" spans="2:19">
      <c r="B823" s="86" t="s">
        <v>16</v>
      </c>
      <c r="C823" s="87"/>
      <c r="D823" s="88" t="s">
        <v>206</v>
      </c>
      <c r="E823" s="89"/>
      <c r="F823" s="87"/>
      <c r="G823" s="2" t="s">
        <v>26</v>
      </c>
      <c r="H823" s="2">
        <v>1980000174</v>
      </c>
      <c r="I823" s="2" t="s">
        <v>27</v>
      </c>
      <c r="J823" s="3" t="s">
        <v>28</v>
      </c>
      <c r="L823" s="2">
        <v>2030101000000</v>
      </c>
      <c r="M823" s="4" t="s">
        <v>21</v>
      </c>
      <c r="N823" s="5">
        <v>204774980860.59</v>
      </c>
      <c r="O823" s="2" t="s">
        <v>22</v>
      </c>
      <c r="P823" s="5">
        <v>13206757.130000001</v>
      </c>
      <c r="Q823" s="5">
        <v>939273299</v>
      </c>
      <c r="R823" s="5">
        <v>205701047402.45999</v>
      </c>
      <c r="S823" s="2" t="s">
        <v>22</v>
      </c>
    </row>
    <row r="824" spans="2:19">
      <c r="B824" s="86" t="s">
        <v>16</v>
      </c>
      <c r="C824" s="87"/>
      <c r="D824" s="88" t="s">
        <v>206</v>
      </c>
      <c r="E824" s="89"/>
      <c r="F824" s="87"/>
      <c r="G824" s="2" t="s">
        <v>26</v>
      </c>
      <c r="H824" s="2">
        <v>1998003574</v>
      </c>
      <c r="I824" s="2" t="s">
        <v>23</v>
      </c>
      <c r="J824" s="3" t="s">
        <v>24</v>
      </c>
      <c r="L824" s="2">
        <v>2030101000000</v>
      </c>
      <c r="M824" s="4" t="s">
        <v>21</v>
      </c>
      <c r="N824" s="5">
        <v>25735472708.630001</v>
      </c>
      <c r="O824" s="2" t="s">
        <v>22</v>
      </c>
      <c r="P824" s="5">
        <v>59009217.899999999</v>
      </c>
      <c r="Q824" s="5">
        <v>107514705.95999999</v>
      </c>
      <c r="R824" s="5">
        <v>25783978196.689999</v>
      </c>
      <c r="S824" s="2" t="s">
        <v>22</v>
      </c>
    </row>
    <row r="825" spans="2:19">
      <c r="B825" s="86" t="s">
        <v>16</v>
      </c>
      <c r="C825" s="87"/>
      <c r="D825" s="88" t="s">
        <v>206</v>
      </c>
      <c r="E825" s="89"/>
      <c r="F825" s="87"/>
      <c r="G825" s="2" t="s">
        <v>26</v>
      </c>
      <c r="H825" s="2">
        <v>2019002711</v>
      </c>
      <c r="I825" s="2" t="s">
        <v>19</v>
      </c>
      <c r="J825" s="3" t="s">
        <v>24</v>
      </c>
      <c r="L825" s="2">
        <v>2030101000000</v>
      </c>
      <c r="M825" s="4" t="s">
        <v>21</v>
      </c>
      <c r="N825" s="5">
        <v>255896834.34</v>
      </c>
      <c r="O825" s="2" t="s">
        <v>22</v>
      </c>
      <c r="P825" s="5">
        <v>27805052.440000001</v>
      </c>
      <c r="Q825" s="5">
        <v>34775162.340000004</v>
      </c>
      <c r="R825" s="5">
        <v>262866944.24000001</v>
      </c>
      <c r="S825" s="2" t="s">
        <v>22</v>
      </c>
    </row>
    <row r="826" spans="2:19">
      <c r="B826" s="86" t="s">
        <v>16</v>
      </c>
      <c r="C826" s="87"/>
      <c r="D826" s="88" t="s">
        <v>207</v>
      </c>
      <c r="E826" s="89"/>
      <c r="F826" s="87"/>
      <c r="G826" s="2" t="s">
        <v>18</v>
      </c>
      <c r="H826" s="2">
        <v>1982002956</v>
      </c>
      <c r="I826" s="2" t="s">
        <v>27</v>
      </c>
      <c r="J826" s="3" t="s">
        <v>28</v>
      </c>
      <c r="L826" s="2">
        <v>2030101000000</v>
      </c>
      <c r="M826" s="4" t="s">
        <v>21</v>
      </c>
      <c r="N826" s="5">
        <v>979335249.89999998</v>
      </c>
      <c r="O826" s="2" t="s">
        <v>22</v>
      </c>
      <c r="P826" s="5">
        <v>58526983.030000001</v>
      </c>
      <c r="Q826" s="5">
        <v>98180514.650000006</v>
      </c>
      <c r="R826" s="5">
        <v>1018988781.52</v>
      </c>
      <c r="S826" s="2" t="s">
        <v>22</v>
      </c>
    </row>
    <row r="827" spans="2:19">
      <c r="B827" s="86" t="s">
        <v>16</v>
      </c>
      <c r="C827" s="87"/>
      <c r="D827" s="88" t="s">
        <v>207</v>
      </c>
      <c r="E827" s="89"/>
      <c r="F827" s="87"/>
      <c r="G827" s="2" t="s">
        <v>18</v>
      </c>
      <c r="H827" s="2">
        <v>1987000765</v>
      </c>
      <c r="I827" s="2" t="s">
        <v>23</v>
      </c>
      <c r="J827" s="3" t="s">
        <v>24</v>
      </c>
      <c r="L827" s="2">
        <v>2030101000000</v>
      </c>
      <c r="M827" s="4" t="s">
        <v>21</v>
      </c>
      <c r="N827" s="5">
        <v>859350128.42999995</v>
      </c>
      <c r="O827" s="2" t="s">
        <v>22</v>
      </c>
      <c r="P827" s="5">
        <v>6071393.4500000002</v>
      </c>
      <c r="Q827" s="5">
        <v>16393646.76</v>
      </c>
      <c r="R827" s="5">
        <v>869672381.74000001</v>
      </c>
      <c r="S827" s="2" t="s">
        <v>22</v>
      </c>
    </row>
    <row r="828" spans="2:19">
      <c r="B828" s="86" t="s">
        <v>16</v>
      </c>
      <c r="C828" s="87"/>
      <c r="D828" s="88" t="s">
        <v>207</v>
      </c>
      <c r="E828" s="89"/>
      <c r="F828" s="87"/>
      <c r="G828" s="2" t="s">
        <v>18</v>
      </c>
      <c r="H828" s="2">
        <v>2006005611</v>
      </c>
      <c r="I828" s="2" t="s">
        <v>19</v>
      </c>
      <c r="J828" s="3" t="s">
        <v>24</v>
      </c>
      <c r="L828" s="2">
        <v>2030101000000</v>
      </c>
      <c r="M828" s="4" t="s">
        <v>21</v>
      </c>
      <c r="N828" s="5">
        <v>1424447283.8</v>
      </c>
      <c r="O828" s="2" t="s">
        <v>22</v>
      </c>
      <c r="P828" s="5">
        <v>803851.02</v>
      </c>
      <c r="Q828" s="5">
        <v>10724570.789999999</v>
      </c>
      <c r="R828" s="5">
        <v>1434368003.5699999</v>
      </c>
      <c r="S828" s="2" t="s">
        <v>22</v>
      </c>
    </row>
    <row r="829" spans="2:19">
      <c r="B829" s="86" t="s">
        <v>16</v>
      </c>
      <c r="C829" s="87"/>
      <c r="D829" s="88" t="s">
        <v>207</v>
      </c>
      <c r="E829" s="89"/>
      <c r="F829" s="87"/>
      <c r="G829" s="2" t="s">
        <v>18</v>
      </c>
      <c r="H829" s="2">
        <v>2018001647</v>
      </c>
      <c r="I829" s="2" t="s">
        <v>19</v>
      </c>
      <c r="J829" s="3" t="s">
        <v>24</v>
      </c>
      <c r="L829" s="2">
        <v>2030101000000</v>
      </c>
      <c r="M829" s="4" t="s">
        <v>21</v>
      </c>
      <c r="N829" s="5">
        <v>11812344.130000001</v>
      </c>
      <c r="O829" s="2" t="s">
        <v>22</v>
      </c>
      <c r="P829" s="5">
        <v>0</v>
      </c>
      <c r="Q829" s="5">
        <v>221541.61</v>
      </c>
      <c r="R829" s="5">
        <v>12033885.74</v>
      </c>
      <c r="S829" s="2" t="s">
        <v>22</v>
      </c>
    </row>
    <row r="830" spans="2:19">
      <c r="B830" s="86" t="s">
        <v>16</v>
      </c>
      <c r="C830" s="87"/>
      <c r="D830" s="88" t="s">
        <v>208</v>
      </c>
      <c r="E830" s="89"/>
      <c r="F830" s="87"/>
      <c r="G830" s="2" t="s">
        <v>18</v>
      </c>
      <c r="H830" s="2">
        <v>1986000729</v>
      </c>
      <c r="I830" s="2" t="s">
        <v>23</v>
      </c>
      <c r="J830" s="3" t="s">
        <v>24</v>
      </c>
      <c r="L830" s="2">
        <v>2030101000000</v>
      </c>
      <c r="M830" s="4" t="s">
        <v>21</v>
      </c>
      <c r="N830" s="5">
        <v>1062758854.92</v>
      </c>
      <c r="O830" s="2" t="s">
        <v>22</v>
      </c>
      <c r="P830" s="5">
        <v>1942012.4</v>
      </c>
      <c r="Q830" s="5">
        <v>8284008.9800000004</v>
      </c>
      <c r="R830" s="5">
        <v>1069100851.5</v>
      </c>
      <c r="S830" s="2" t="s">
        <v>22</v>
      </c>
    </row>
    <row r="831" spans="2:19">
      <c r="B831" s="86" t="s">
        <v>16</v>
      </c>
      <c r="C831" s="87"/>
      <c r="D831" s="88" t="s">
        <v>209</v>
      </c>
      <c r="E831" s="89"/>
      <c r="F831" s="87"/>
      <c r="G831" s="2" t="s">
        <v>18</v>
      </c>
      <c r="H831" s="2">
        <v>1988001838</v>
      </c>
      <c r="I831" s="2" t="s">
        <v>27</v>
      </c>
      <c r="J831" s="3" t="s">
        <v>28</v>
      </c>
      <c r="L831" s="2">
        <v>2030101000000</v>
      </c>
      <c r="M831" s="4" t="s">
        <v>21</v>
      </c>
      <c r="N831" s="5">
        <v>1217888604.6900001</v>
      </c>
      <c r="O831" s="2" t="s">
        <v>22</v>
      </c>
      <c r="P831" s="5">
        <v>63511559.030000001</v>
      </c>
      <c r="Q831" s="5">
        <v>38004471.530000001</v>
      </c>
      <c r="R831" s="5">
        <v>1192381517.1900001</v>
      </c>
      <c r="S831" s="2" t="s">
        <v>22</v>
      </c>
    </row>
    <row r="832" spans="2:19">
      <c r="B832" s="86" t="s">
        <v>16</v>
      </c>
      <c r="C832" s="87"/>
      <c r="D832" s="88" t="s">
        <v>210</v>
      </c>
      <c r="E832" s="89"/>
      <c r="F832" s="87"/>
      <c r="G832" s="2" t="s">
        <v>26</v>
      </c>
      <c r="H832" s="2">
        <v>1996003992</v>
      </c>
      <c r="I832" s="2" t="s">
        <v>27</v>
      </c>
      <c r="J832" s="3" t="s">
        <v>24</v>
      </c>
      <c r="L832" s="2">
        <v>2030101000000</v>
      </c>
      <c r="M832" s="4" t="s">
        <v>21</v>
      </c>
      <c r="N832" s="5">
        <v>369890715.07999998</v>
      </c>
      <c r="O832" s="2" t="s">
        <v>22</v>
      </c>
      <c r="P832" s="5">
        <v>513290.46</v>
      </c>
      <c r="Q832" s="5">
        <v>4376844.67</v>
      </c>
      <c r="R832" s="5">
        <v>373754269.29000002</v>
      </c>
      <c r="S832" s="2" t="s">
        <v>22</v>
      </c>
    </row>
    <row r="833" spans="2:19">
      <c r="B833" s="86" t="s">
        <v>16</v>
      </c>
      <c r="C833" s="87"/>
      <c r="D833" s="88" t="s">
        <v>211</v>
      </c>
      <c r="E833" s="89"/>
      <c r="F833" s="87"/>
      <c r="G833" s="2" t="s">
        <v>18</v>
      </c>
      <c r="H833" s="2">
        <v>1988003229</v>
      </c>
      <c r="I833" s="2" t="s">
        <v>27</v>
      </c>
      <c r="J833" s="3" t="s">
        <v>28</v>
      </c>
      <c r="L833" s="2">
        <v>2030101000000</v>
      </c>
      <c r="M833" s="4" t="s">
        <v>21</v>
      </c>
      <c r="N833" s="5">
        <v>431595445.45999998</v>
      </c>
      <c r="O833" s="2" t="s">
        <v>22</v>
      </c>
      <c r="P833" s="5">
        <v>1439173.76</v>
      </c>
      <c r="Q833" s="5">
        <v>19278633.300000001</v>
      </c>
      <c r="R833" s="5">
        <v>449434905</v>
      </c>
      <c r="S833" s="2" t="s">
        <v>22</v>
      </c>
    </row>
    <row r="834" spans="2:19">
      <c r="B834" s="86" t="s">
        <v>16</v>
      </c>
      <c r="C834" s="87"/>
      <c r="D834" s="88" t="s">
        <v>211</v>
      </c>
      <c r="E834" s="89"/>
      <c r="F834" s="87"/>
      <c r="G834" s="2" t="s">
        <v>18</v>
      </c>
      <c r="H834" s="2">
        <v>2005005592</v>
      </c>
      <c r="I834" s="2" t="s">
        <v>19</v>
      </c>
      <c r="J834" s="3" t="s">
        <v>28</v>
      </c>
      <c r="L834" s="2">
        <v>2030101000000</v>
      </c>
      <c r="M834" s="4" t="s">
        <v>21</v>
      </c>
      <c r="N834" s="5">
        <v>381115333.47000003</v>
      </c>
      <c r="O834" s="2" t="s">
        <v>22</v>
      </c>
      <c r="P834" s="5">
        <v>706743.59</v>
      </c>
      <c r="Q834" s="5">
        <v>1995226.08</v>
      </c>
      <c r="R834" s="5">
        <v>382403815.95999998</v>
      </c>
      <c r="S834" s="2" t="s">
        <v>22</v>
      </c>
    </row>
    <row r="835" spans="2:19">
      <c r="B835" s="86" t="s">
        <v>16</v>
      </c>
      <c r="C835" s="87"/>
      <c r="D835" s="88" t="s">
        <v>211</v>
      </c>
      <c r="E835" s="89"/>
      <c r="F835" s="87"/>
      <c r="G835" s="2" t="s">
        <v>18</v>
      </c>
      <c r="H835" s="2">
        <v>2020000865</v>
      </c>
      <c r="I835" s="2" t="s">
        <v>19</v>
      </c>
      <c r="J835" s="3" t="s">
        <v>24</v>
      </c>
      <c r="L835" s="2">
        <v>2030101000000</v>
      </c>
      <c r="M835" s="4" t="s">
        <v>21</v>
      </c>
      <c r="N835" s="5">
        <v>3197494.83</v>
      </c>
      <c r="O835" s="2" t="s">
        <v>22</v>
      </c>
      <c r="P835" s="5">
        <v>0</v>
      </c>
      <c r="Q835" s="5">
        <v>260145.53</v>
      </c>
      <c r="R835" s="5">
        <v>3457640.36</v>
      </c>
      <c r="S835" s="2" t="s">
        <v>22</v>
      </c>
    </row>
    <row r="836" spans="2:19">
      <c r="B836" s="86" t="s">
        <v>16</v>
      </c>
      <c r="C836" s="87"/>
      <c r="D836" s="88" t="s">
        <v>212</v>
      </c>
      <c r="E836" s="89"/>
      <c r="F836" s="87"/>
      <c r="G836" s="2" t="s">
        <v>18</v>
      </c>
      <c r="H836" s="2">
        <v>1975000218</v>
      </c>
      <c r="I836" s="2" t="s">
        <v>27</v>
      </c>
      <c r="J836" s="3" t="s">
        <v>28</v>
      </c>
      <c r="L836" s="2">
        <v>2030101000000</v>
      </c>
      <c r="M836" s="4" t="s">
        <v>21</v>
      </c>
      <c r="N836" s="5">
        <v>1921390298.29</v>
      </c>
      <c r="O836" s="2" t="s">
        <v>22</v>
      </c>
      <c r="P836" s="5">
        <v>73363704.810000002</v>
      </c>
      <c r="Q836" s="5">
        <v>2641064.67</v>
      </c>
      <c r="R836" s="5">
        <v>1850667658.1500001</v>
      </c>
      <c r="S836" s="2" t="s">
        <v>22</v>
      </c>
    </row>
    <row r="837" spans="2:19">
      <c r="B837" s="86" t="s">
        <v>16</v>
      </c>
      <c r="C837" s="87"/>
      <c r="D837" s="88" t="s">
        <v>212</v>
      </c>
      <c r="E837" s="89"/>
      <c r="F837" s="87"/>
      <c r="G837" s="2" t="s">
        <v>18</v>
      </c>
      <c r="H837" s="2">
        <v>1979003556</v>
      </c>
      <c r="I837" s="2" t="s">
        <v>27</v>
      </c>
      <c r="J837" s="3" t="s">
        <v>28</v>
      </c>
      <c r="L837" s="2">
        <v>2030101000000</v>
      </c>
      <c r="M837" s="4" t="s">
        <v>21</v>
      </c>
      <c r="N837" s="5">
        <v>4622914962</v>
      </c>
      <c r="O837" s="2" t="s">
        <v>22</v>
      </c>
      <c r="P837" s="5">
        <v>161641882.69999999</v>
      </c>
      <c r="Q837" s="5">
        <v>11030463.699999999</v>
      </c>
      <c r="R837" s="5">
        <v>4472303543</v>
      </c>
      <c r="S837" s="2" t="s">
        <v>22</v>
      </c>
    </row>
    <row r="838" spans="2:19">
      <c r="B838" s="86" t="s">
        <v>16</v>
      </c>
      <c r="C838" s="87"/>
      <c r="D838" s="88" t="s">
        <v>212</v>
      </c>
      <c r="E838" s="89"/>
      <c r="F838" s="87"/>
      <c r="G838" s="2" t="s">
        <v>18</v>
      </c>
      <c r="H838" s="2">
        <v>1996003674</v>
      </c>
      <c r="I838" s="2" t="s">
        <v>23</v>
      </c>
      <c r="J838" s="3" t="s">
        <v>24</v>
      </c>
      <c r="L838" s="2">
        <v>2030101000000</v>
      </c>
      <c r="M838" s="4" t="s">
        <v>21</v>
      </c>
      <c r="N838" s="5">
        <v>2583257021.6100001</v>
      </c>
      <c r="O838" s="2" t="s">
        <v>22</v>
      </c>
      <c r="P838" s="5">
        <v>88923761.849999994</v>
      </c>
      <c r="Q838" s="5">
        <v>37738161.659999996</v>
      </c>
      <c r="R838" s="5">
        <v>2532071421.4200001</v>
      </c>
      <c r="S838" s="2" t="s">
        <v>22</v>
      </c>
    </row>
    <row r="839" spans="2:19">
      <c r="B839" s="86" t="s">
        <v>16</v>
      </c>
      <c r="C839" s="87"/>
      <c r="D839" s="88" t="s">
        <v>212</v>
      </c>
      <c r="E839" s="89"/>
      <c r="F839" s="87"/>
      <c r="G839" s="2" t="s">
        <v>18</v>
      </c>
      <c r="H839" s="2">
        <v>2000007538</v>
      </c>
      <c r="I839" s="2" t="s">
        <v>19</v>
      </c>
      <c r="J839" s="3" t="s">
        <v>28</v>
      </c>
      <c r="L839" s="2">
        <v>2030101000000</v>
      </c>
      <c r="M839" s="4" t="s">
        <v>21</v>
      </c>
      <c r="N839" s="5">
        <v>736326960.58000004</v>
      </c>
      <c r="O839" s="2" t="s">
        <v>22</v>
      </c>
      <c r="P839" s="5">
        <v>5863636.0800000001</v>
      </c>
      <c r="Q839" s="5">
        <v>8767420.8599999994</v>
      </c>
      <c r="R839" s="5">
        <v>739230745.36000001</v>
      </c>
      <c r="S839" s="2" t="s">
        <v>22</v>
      </c>
    </row>
    <row r="840" spans="2:19">
      <c r="B840" s="86" t="s">
        <v>16</v>
      </c>
      <c r="C840" s="87"/>
      <c r="D840" s="88" t="s">
        <v>213</v>
      </c>
      <c r="E840" s="89"/>
      <c r="F840" s="87"/>
      <c r="G840" s="2" t="s">
        <v>18</v>
      </c>
      <c r="H840" s="2">
        <v>1989001629</v>
      </c>
      <c r="I840" s="2" t="s">
        <v>23</v>
      </c>
      <c r="J840" s="3" t="s">
        <v>28</v>
      </c>
      <c r="L840" s="2">
        <v>2030101000000</v>
      </c>
      <c r="M840" s="4" t="s">
        <v>21</v>
      </c>
      <c r="N840" s="5">
        <v>10929749.9</v>
      </c>
      <c r="O840" s="2" t="s">
        <v>22</v>
      </c>
      <c r="P840" s="5">
        <v>409722.9</v>
      </c>
      <c r="Q840" s="5">
        <v>0</v>
      </c>
      <c r="R840" s="5">
        <v>10520027</v>
      </c>
      <c r="S840" s="2" t="s">
        <v>22</v>
      </c>
    </row>
    <row r="841" spans="2:19">
      <c r="B841" s="86" t="s">
        <v>16</v>
      </c>
      <c r="C841" s="87"/>
      <c r="D841" s="88" t="s">
        <v>213</v>
      </c>
      <c r="E841" s="89"/>
      <c r="F841" s="87"/>
      <c r="G841" s="2" t="s">
        <v>18</v>
      </c>
      <c r="H841" s="2">
        <v>2009003683</v>
      </c>
      <c r="I841" s="2" t="s">
        <v>27</v>
      </c>
      <c r="J841" s="3" t="s">
        <v>24</v>
      </c>
      <c r="L841" s="2">
        <v>2030101000000</v>
      </c>
      <c r="M841" s="4" t="s">
        <v>21</v>
      </c>
      <c r="N841" s="5">
        <v>710349336.24000001</v>
      </c>
      <c r="O841" s="2" t="s">
        <v>22</v>
      </c>
      <c r="P841" s="5">
        <v>140984004.00999999</v>
      </c>
      <c r="Q841" s="5">
        <v>47025572.469999999</v>
      </c>
      <c r="R841" s="5">
        <v>616390904.70000005</v>
      </c>
      <c r="S841" s="2" t="s">
        <v>22</v>
      </c>
    </row>
    <row r="842" spans="2:19">
      <c r="B842" s="86" t="s">
        <v>16</v>
      </c>
      <c r="C842" s="87"/>
      <c r="D842" s="88" t="s">
        <v>214</v>
      </c>
      <c r="E842" s="89"/>
      <c r="F842" s="87"/>
      <c r="G842" s="2" t="s">
        <v>18</v>
      </c>
      <c r="H842" s="2">
        <v>1991002165</v>
      </c>
      <c r="I842" s="2" t="s">
        <v>27</v>
      </c>
      <c r="J842" s="3" t="s">
        <v>28</v>
      </c>
      <c r="L842" s="2">
        <v>2030101000000</v>
      </c>
      <c r="M842" s="4" t="s">
        <v>21</v>
      </c>
      <c r="N842" s="5">
        <v>1145549264.26</v>
      </c>
      <c r="O842" s="2" t="s">
        <v>22</v>
      </c>
      <c r="P842" s="5">
        <v>25638497.07</v>
      </c>
      <c r="Q842" s="5">
        <v>59203482.310000002</v>
      </c>
      <c r="R842" s="5">
        <v>1179114249.5</v>
      </c>
      <c r="S842" s="2" t="s">
        <v>22</v>
      </c>
    </row>
    <row r="843" spans="2:19">
      <c r="B843" s="86" t="s">
        <v>16</v>
      </c>
      <c r="C843" s="87"/>
      <c r="D843" s="88" t="s">
        <v>214</v>
      </c>
      <c r="E843" s="89"/>
      <c r="F843" s="87"/>
      <c r="G843" s="2" t="s">
        <v>18</v>
      </c>
      <c r="H843" s="2">
        <v>1991002238</v>
      </c>
      <c r="I843" s="2" t="s">
        <v>23</v>
      </c>
      <c r="J843" s="3" t="s">
        <v>28</v>
      </c>
      <c r="L843" s="2">
        <v>2030101000000</v>
      </c>
      <c r="M843" s="4" t="s">
        <v>21</v>
      </c>
      <c r="N843" s="5">
        <v>389808693.94999999</v>
      </c>
      <c r="O843" s="2" t="s">
        <v>22</v>
      </c>
      <c r="P843" s="5">
        <v>1174888.3400000001</v>
      </c>
      <c r="Q843" s="5">
        <v>7486307.2000000002</v>
      </c>
      <c r="R843" s="5">
        <v>396120112.81</v>
      </c>
      <c r="S843" s="2" t="s">
        <v>22</v>
      </c>
    </row>
    <row r="844" spans="2:19">
      <c r="B844" s="86" t="s">
        <v>16</v>
      </c>
      <c r="C844" s="87"/>
      <c r="D844" s="88" t="s">
        <v>214</v>
      </c>
      <c r="E844" s="89"/>
      <c r="F844" s="87"/>
      <c r="G844" s="2" t="s">
        <v>18</v>
      </c>
      <c r="H844" s="2">
        <v>2014001774</v>
      </c>
      <c r="I844" s="2" t="s">
        <v>19</v>
      </c>
      <c r="J844" s="3" t="s">
        <v>24</v>
      </c>
      <c r="L844" s="2">
        <v>2030101000000</v>
      </c>
      <c r="M844" s="4" t="s">
        <v>21</v>
      </c>
      <c r="N844" s="5">
        <v>32779210.84</v>
      </c>
      <c r="O844" s="2" t="s">
        <v>22</v>
      </c>
      <c r="P844" s="5">
        <v>3961.8</v>
      </c>
      <c r="Q844" s="5">
        <v>1148229.1200000001</v>
      </c>
      <c r="R844" s="5">
        <v>33923478.159999996</v>
      </c>
      <c r="S844" s="2" t="s">
        <v>22</v>
      </c>
    </row>
    <row r="845" spans="2:19">
      <c r="B845" s="86" t="s">
        <v>16</v>
      </c>
      <c r="C845" s="87"/>
      <c r="D845" s="88" t="s">
        <v>215</v>
      </c>
      <c r="E845" s="89"/>
      <c r="F845" s="87"/>
      <c r="G845" s="2" t="s">
        <v>18</v>
      </c>
      <c r="H845" s="2">
        <v>2002001529</v>
      </c>
      <c r="I845" s="2" t="s">
        <v>27</v>
      </c>
      <c r="J845" s="3" t="s">
        <v>28</v>
      </c>
      <c r="L845" s="2">
        <v>2030101000000</v>
      </c>
      <c r="M845" s="4" t="s">
        <v>21</v>
      </c>
      <c r="N845" s="5">
        <v>410950342.86000001</v>
      </c>
      <c r="O845" s="2" t="s">
        <v>22</v>
      </c>
      <c r="P845" s="5">
        <v>456179.89</v>
      </c>
      <c r="Q845" s="5">
        <v>8799547</v>
      </c>
      <c r="R845" s="5">
        <v>419293709.97000003</v>
      </c>
      <c r="S845" s="2" t="s">
        <v>22</v>
      </c>
    </row>
    <row r="846" spans="2:19">
      <c r="B846" s="86" t="s">
        <v>16</v>
      </c>
      <c r="C846" s="87"/>
      <c r="D846" s="88" t="s">
        <v>215</v>
      </c>
      <c r="E846" s="89"/>
      <c r="F846" s="87"/>
      <c r="G846" s="2" t="s">
        <v>18</v>
      </c>
      <c r="H846" s="2">
        <v>2004002492</v>
      </c>
      <c r="I846" s="2" t="s">
        <v>19</v>
      </c>
      <c r="J846" s="3" t="s">
        <v>24</v>
      </c>
      <c r="L846" s="2">
        <v>2030101000000</v>
      </c>
      <c r="M846" s="4" t="s">
        <v>21</v>
      </c>
      <c r="N846" s="5">
        <v>1322774234.5699999</v>
      </c>
      <c r="O846" s="2" t="s">
        <v>22</v>
      </c>
      <c r="P846" s="5">
        <v>1332204.6499999999</v>
      </c>
      <c r="Q846" s="5">
        <v>8068309.9800000004</v>
      </c>
      <c r="R846" s="5">
        <v>1329510339.9000001</v>
      </c>
      <c r="S846" s="2" t="s">
        <v>22</v>
      </c>
    </row>
    <row r="847" spans="2:19">
      <c r="B847" s="86" t="s">
        <v>16</v>
      </c>
      <c r="C847" s="87"/>
      <c r="D847" s="88" t="s">
        <v>216</v>
      </c>
      <c r="E847" s="89"/>
      <c r="F847" s="87"/>
      <c r="G847" s="2" t="s">
        <v>18</v>
      </c>
      <c r="H847" s="2">
        <v>1985001047</v>
      </c>
      <c r="I847" s="2" t="s">
        <v>23</v>
      </c>
      <c r="J847" s="3" t="s">
        <v>24</v>
      </c>
      <c r="L847" s="2">
        <v>2030101000000</v>
      </c>
      <c r="M847" s="4" t="s">
        <v>21</v>
      </c>
      <c r="N847" s="5">
        <v>4792589794.3100004</v>
      </c>
      <c r="O847" s="2" t="s">
        <v>22</v>
      </c>
      <c r="P847" s="5">
        <v>57231378.049999997</v>
      </c>
      <c r="Q847" s="5">
        <v>70251736.900000006</v>
      </c>
      <c r="R847" s="5">
        <v>4805610153.1599998</v>
      </c>
      <c r="S847" s="2" t="s">
        <v>22</v>
      </c>
    </row>
    <row r="848" spans="2:19">
      <c r="B848" s="86" t="s">
        <v>16</v>
      </c>
      <c r="C848" s="87"/>
      <c r="D848" s="88" t="s">
        <v>217</v>
      </c>
      <c r="E848" s="89"/>
      <c r="F848" s="87"/>
      <c r="G848" s="2" t="s">
        <v>18</v>
      </c>
      <c r="H848" s="2">
        <v>1998004929</v>
      </c>
      <c r="I848" s="2" t="s">
        <v>19</v>
      </c>
      <c r="J848" s="3" t="s">
        <v>24</v>
      </c>
      <c r="L848" s="2">
        <v>2030101000000</v>
      </c>
      <c r="M848" s="4" t="s">
        <v>21</v>
      </c>
      <c r="N848" s="5">
        <v>270814257.98000002</v>
      </c>
      <c r="O848" s="2" t="s">
        <v>22</v>
      </c>
      <c r="P848" s="5">
        <v>17284895.16</v>
      </c>
      <c r="Q848" s="5">
        <v>9495923.0700000003</v>
      </c>
      <c r="R848" s="5">
        <v>263025285.88999999</v>
      </c>
      <c r="S848" s="2" t="s">
        <v>22</v>
      </c>
    </row>
    <row r="849" spans="2:19">
      <c r="B849" s="86" t="s">
        <v>16</v>
      </c>
      <c r="C849" s="87"/>
      <c r="D849" s="88" t="s">
        <v>217</v>
      </c>
      <c r="E849" s="89"/>
      <c r="F849" s="87"/>
      <c r="G849" s="2" t="s">
        <v>18</v>
      </c>
      <c r="H849" s="2">
        <v>2009001583</v>
      </c>
      <c r="I849" s="2" t="s">
        <v>19</v>
      </c>
      <c r="J849" s="3" t="s">
        <v>24</v>
      </c>
      <c r="L849" s="2">
        <v>2030101000000</v>
      </c>
      <c r="M849" s="4" t="s">
        <v>21</v>
      </c>
      <c r="N849" s="5">
        <v>3420811.1</v>
      </c>
      <c r="O849" s="2" t="s">
        <v>22</v>
      </c>
      <c r="P849" s="5">
        <v>84263.2</v>
      </c>
      <c r="Q849" s="5">
        <v>35881.800000000003</v>
      </c>
      <c r="R849" s="5">
        <v>3372429.7</v>
      </c>
      <c r="S849" s="2" t="s">
        <v>22</v>
      </c>
    </row>
    <row r="850" spans="2:19">
      <c r="B850" s="86" t="s">
        <v>16</v>
      </c>
      <c r="C850" s="87"/>
      <c r="D850" s="88" t="s">
        <v>218</v>
      </c>
      <c r="E850" s="89"/>
      <c r="F850" s="87"/>
      <c r="G850" s="2" t="s">
        <v>18</v>
      </c>
      <c r="H850" s="2">
        <v>2018002211</v>
      </c>
      <c r="I850" s="2" t="s">
        <v>19</v>
      </c>
      <c r="J850" s="3" t="s">
        <v>24</v>
      </c>
      <c r="L850" s="2">
        <v>2030101000000</v>
      </c>
      <c r="M850" s="4" t="s">
        <v>21</v>
      </c>
      <c r="N850" s="5">
        <v>387537.21</v>
      </c>
      <c r="O850" s="2" t="s">
        <v>22</v>
      </c>
      <c r="P850" s="5">
        <v>0</v>
      </c>
      <c r="Q850" s="5">
        <v>154.30000000000001</v>
      </c>
      <c r="R850" s="5">
        <v>387691.51</v>
      </c>
      <c r="S850" s="2" t="s">
        <v>22</v>
      </c>
    </row>
    <row r="851" spans="2:19">
      <c r="B851" s="86" t="s">
        <v>16</v>
      </c>
      <c r="C851" s="87"/>
      <c r="D851" s="88" t="s">
        <v>219</v>
      </c>
      <c r="E851" s="89"/>
      <c r="F851" s="87"/>
      <c r="G851" s="2" t="s">
        <v>18</v>
      </c>
      <c r="H851" s="2">
        <v>1988001056</v>
      </c>
      <c r="I851" s="2" t="s">
        <v>27</v>
      </c>
      <c r="J851" s="3" t="s">
        <v>28</v>
      </c>
      <c r="L851" s="2">
        <v>2030101000000</v>
      </c>
      <c r="M851" s="4" t="s">
        <v>21</v>
      </c>
      <c r="N851" s="5">
        <v>286867664.57999998</v>
      </c>
      <c r="O851" s="2" t="s">
        <v>22</v>
      </c>
      <c r="P851" s="5">
        <v>20795668.41</v>
      </c>
      <c r="Q851" s="5">
        <v>14888176.130000001</v>
      </c>
      <c r="R851" s="5">
        <v>280960172.30000001</v>
      </c>
      <c r="S851" s="2" t="s">
        <v>22</v>
      </c>
    </row>
    <row r="852" spans="2:19">
      <c r="B852" s="86" t="s">
        <v>16</v>
      </c>
      <c r="C852" s="87"/>
      <c r="D852" s="88" t="s">
        <v>219</v>
      </c>
      <c r="E852" s="89"/>
      <c r="F852" s="87"/>
      <c r="G852" s="2" t="s">
        <v>18</v>
      </c>
      <c r="H852" s="2">
        <v>2006003356</v>
      </c>
      <c r="I852" s="2" t="s">
        <v>19</v>
      </c>
      <c r="J852" s="3" t="s">
        <v>24</v>
      </c>
      <c r="L852" s="2">
        <v>2030101000000</v>
      </c>
      <c r="M852" s="4" t="s">
        <v>21</v>
      </c>
      <c r="N852" s="5">
        <v>424973009.83999997</v>
      </c>
      <c r="O852" s="2" t="s">
        <v>22</v>
      </c>
      <c r="P852" s="5">
        <v>2890061.2</v>
      </c>
      <c r="Q852" s="5">
        <v>4510444.9800000004</v>
      </c>
      <c r="R852" s="5">
        <v>426593393.62</v>
      </c>
      <c r="S852" s="2" t="s">
        <v>22</v>
      </c>
    </row>
    <row r="853" spans="2:19">
      <c r="B853" s="86" t="s">
        <v>16</v>
      </c>
      <c r="C853" s="87"/>
      <c r="D853" s="88" t="s">
        <v>220</v>
      </c>
      <c r="E853" s="89"/>
      <c r="F853" s="87"/>
      <c r="G853" s="2" t="s">
        <v>18</v>
      </c>
      <c r="H853" s="2">
        <v>1994003065</v>
      </c>
      <c r="I853" s="2" t="s">
        <v>27</v>
      </c>
      <c r="J853" s="3" t="s">
        <v>28</v>
      </c>
      <c r="L853" s="2">
        <v>2030101000000</v>
      </c>
      <c r="M853" s="4" t="s">
        <v>21</v>
      </c>
      <c r="N853" s="5">
        <v>211843568.59</v>
      </c>
      <c r="O853" s="2" t="s">
        <v>22</v>
      </c>
      <c r="P853" s="5">
        <v>3853895.58</v>
      </c>
      <c r="Q853" s="5">
        <v>11150515.99</v>
      </c>
      <c r="R853" s="5">
        <v>219140189</v>
      </c>
      <c r="S853" s="2" t="s">
        <v>22</v>
      </c>
    </row>
    <row r="854" spans="2:19">
      <c r="B854" s="86" t="s">
        <v>16</v>
      </c>
      <c r="C854" s="87"/>
      <c r="D854" s="88" t="s">
        <v>220</v>
      </c>
      <c r="E854" s="89"/>
      <c r="F854" s="87"/>
      <c r="G854" s="2" t="s">
        <v>18</v>
      </c>
      <c r="H854" s="2">
        <v>1994004411</v>
      </c>
      <c r="I854" s="2" t="s">
        <v>27</v>
      </c>
      <c r="J854" s="3" t="s">
        <v>28</v>
      </c>
      <c r="L854" s="2">
        <v>2030101000000</v>
      </c>
      <c r="M854" s="4" t="s">
        <v>21</v>
      </c>
      <c r="N854" s="5">
        <v>6240404.1200000001</v>
      </c>
      <c r="O854" s="2" t="s">
        <v>22</v>
      </c>
      <c r="P854" s="5">
        <v>2096035.76</v>
      </c>
      <c r="Q854" s="5">
        <v>1731008.16</v>
      </c>
      <c r="R854" s="5">
        <v>5875376.5199999996</v>
      </c>
      <c r="S854" s="2" t="s">
        <v>22</v>
      </c>
    </row>
    <row r="855" spans="2:19">
      <c r="B855" s="86" t="s">
        <v>16</v>
      </c>
      <c r="C855" s="87"/>
      <c r="D855" s="88" t="s">
        <v>220</v>
      </c>
      <c r="E855" s="89"/>
      <c r="F855" s="87"/>
      <c r="G855" s="2" t="s">
        <v>18</v>
      </c>
      <c r="H855" s="2">
        <v>1996002392</v>
      </c>
      <c r="I855" s="2" t="s">
        <v>27</v>
      </c>
      <c r="J855" s="3" t="s">
        <v>28</v>
      </c>
      <c r="L855" s="2">
        <v>2030101000000</v>
      </c>
      <c r="M855" s="4" t="s">
        <v>21</v>
      </c>
      <c r="N855" s="5">
        <v>17258138.469999999</v>
      </c>
      <c r="O855" s="2" t="s">
        <v>22</v>
      </c>
      <c r="P855" s="5">
        <v>2469601.44</v>
      </c>
      <c r="Q855" s="5">
        <v>1979302.9</v>
      </c>
      <c r="R855" s="5">
        <v>16767839.93</v>
      </c>
      <c r="S855" s="2" t="s">
        <v>22</v>
      </c>
    </row>
    <row r="856" spans="2:19">
      <c r="B856" s="86" t="s">
        <v>16</v>
      </c>
      <c r="C856" s="87"/>
      <c r="D856" s="88" t="s">
        <v>220</v>
      </c>
      <c r="E856" s="89"/>
      <c r="F856" s="87"/>
      <c r="G856" s="2" t="s">
        <v>18</v>
      </c>
      <c r="H856" s="2">
        <v>1997000318</v>
      </c>
      <c r="I856" s="2" t="s">
        <v>27</v>
      </c>
      <c r="J856" s="3" t="s">
        <v>28</v>
      </c>
      <c r="L856" s="2">
        <v>2030101000000</v>
      </c>
      <c r="M856" s="4" t="s">
        <v>21</v>
      </c>
      <c r="N856" s="5">
        <v>87618487.180000007</v>
      </c>
      <c r="O856" s="2" t="s">
        <v>22</v>
      </c>
      <c r="P856" s="5">
        <v>10788787.42</v>
      </c>
      <c r="Q856" s="5">
        <v>1057418.04</v>
      </c>
      <c r="R856" s="5">
        <v>77887117.799999997</v>
      </c>
      <c r="S856" s="2" t="s">
        <v>22</v>
      </c>
    </row>
    <row r="857" spans="2:19">
      <c r="B857" s="86" t="s">
        <v>16</v>
      </c>
      <c r="C857" s="87"/>
      <c r="D857" s="88" t="s">
        <v>220</v>
      </c>
      <c r="E857" s="89"/>
      <c r="F857" s="87"/>
      <c r="G857" s="2" t="s">
        <v>18</v>
      </c>
      <c r="H857" s="2">
        <v>1999004418</v>
      </c>
      <c r="I857" s="2" t="s">
        <v>19</v>
      </c>
      <c r="J857" s="3" t="s">
        <v>221</v>
      </c>
      <c r="L857" s="2">
        <v>2030101000000</v>
      </c>
      <c r="M857" s="4" t="s">
        <v>21</v>
      </c>
      <c r="N857" s="5">
        <v>28274789.149999999</v>
      </c>
      <c r="O857" s="2" t="s">
        <v>22</v>
      </c>
      <c r="P857" s="5">
        <v>37279.19</v>
      </c>
      <c r="Q857" s="5">
        <v>287285.76000000001</v>
      </c>
      <c r="R857" s="5">
        <v>28524795.719999999</v>
      </c>
      <c r="S857" s="2" t="s">
        <v>22</v>
      </c>
    </row>
    <row r="858" spans="2:19">
      <c r="B858" s="86" t="s">
        <v>16</v>
      </c>
      <c r="C858" s="87"/>
      <c r="D858" s="88" t="s">
        <v>220</v>
      </c>
      <c r="E858" s="89"/>
      <c r="F858" s="87"/>
      <c r="G858" s="2" t="s">
        <v>18</v>
      </c>
      <c r="H858" s="2">
        <v>1999004574</v>
      </c>
      <c r="I858" s="2" t="s">
        <v>19</v>
      </c>
      <c r="J858" s="3" t="s">
        <v>221</v>
      </c>
      <c r="L858" s="2">
        <v>2030101000000</v>
      </c>
      <c r="M858" s="4" t="s">
        <v>21</v>
      </c>
      <c r="N858" s="5">
        <v>6961323.96</v>
      </c>
      <c r="O858" s="2" t="s">
        <v>22</v>
      </c>
      <c r="P858" s="5">
        <v>0</v>
      </c>
      <c r="Q858" s="5">
        <v>69234.48</v>
      </c>
      <c r="R858" s="5">
        <v>7030558.4400000004</v>
      </c>
      <c r="S858" s="2" t="s">
        <v>22</v>
      </c>
    </row>
    <row r="859" spans="2:19">
      <c r="B859" s="86" t="s">
        <v>16</v>
      </c>
      <c r="C859" s="87"/>
      <c r="D859" s="88" t="s">
        <v>220</v>
      </c>
      <c r="E859" s="89"/>
      <c r="F859" s="87"/>
      <c r="G859" s="2" t="s">
        <v>18</v>
      </c>
      <c r="H859" s="2">
        <v>1999004647</v>
      </c>
      <c r="I859" s="2" t="s">
        <v>19</v>
      </c>
      <c r="J859" s="3" t="s">
        <v>24</v>
      </c>
      <c r="L859" s="2">
        <v>2030101000000</v>
      </c>
      <c r="M859" s="4" t="s">
        <v>21</v>
      </c>
      <c r="N859" s="5">
        <v>6355389.8200000003</v>
      </c>
      <c r="O859" s="2" t="s">
        <v>22</v>
      </c>
      <c r="P859" s="5">
        <v>66650.66</v>
      </c>
      <c r="Q859" s="5">
        <v>48265.91</v>
      </c>
      <c r="R859" s="5">
        <v>6337005.0700000003</v>
      </c>
      <c r="S859" s="2" t="s">
        <v>22</v>
      </c>
    </row>
    <row r="860" spans="2:19">
      <c r="B860" s="86" t="s">
        <v>16</v>
      </c>
      <c r="C860" s="87"/>
      <c r="D860" s="88" t="s">
        <v>220</v>
      </c>
      <c r="E860" s="89"/>
      <c r="F860" s="87"/>
      <c r="G860" s="2" t="s">
        <v>18</v>
      </c>
      <c r="H860" s="2">
        <v>1999004711</v>
      </c>
      <c r="I860" s="2" t="s">
        <v>19</v>
      </c>
      <c r="J860" s="3" t="s">
        <v>221</v>
      </c>
      <c r="L860" s="2">
        <v>2030101000000</v>
      </c>
      <c r="M860" s="4" t="s">
        <v>21</v>
      </c>
      <c r="N860" s="5">
        <v>89945208.090000004</v>
      </c>
      <c r="O860" s="2" t="s">
        <v>22</v>
      </c>
      <c r="P860" s="5">
        <v>308917.73</v>
      </c>
      <c r="Q860" s="5">
        <v>930110.2</v>
      </c>
      <c r="R860" s="5">
        <v>90566400.560000002</v>
      </c>
      <c r="S860" s="2" t="s">
        <v>22</v>
      </c>
    </row>
    <row r="861" spans="2:19">
      <c r="B861" s="86" t="s">
        <v>16</v>
      </c>
      <c r="C861" s="87"/>
      <c r="D861" s="88" t="s">
        <v>220</v>
      </c>
      <c r="E861" s="89"/>
      <c r="F861" s="87"/>
      <c r="G861" s="2" t="s">
        <v>18</v>
      </c>
      <c r="H861" s="2">
        <v>1999004892</v>
      </c>
      <c r="I861" s="2" t="s">
        <v>19</v>
      </c>
      <c r="J861" s="3" t="s">
        <v>222</v>
      </c>
      <c r="L861" s="2">
        <v>2030101000000</v>
      </c>
      <c r="M861" s="4" t="s">
        <v>21</v>
      </c>
      <c r="N861" s="5">
        <v>88928018.670000002</v>
      </c>
      <c r="O861" s="2" t="s">
        <v>22</v>
      </c>
      <c r="P861" s="5">
        <v>178163.18</v>
      </c>
      <c r="Q861" s="5">
        <v>1199452.02</v>
      </c>
      <c r="R861" s="5">
        <v>89949307.510000005</v>
      </c>
      <c r="S861" s="2" t="s">
        <v>22</v>
      </c>
    </row>
    <row r="862" spans="2:19">
      <c r="B862" s="86" t="s">
        <v>16</v>
      </c>
      <c r="C862" s="87"/>
      <c r="D862" s="88" t="s">
        <v>220</v>
      </c>
      <c r="E862" s="89"/>
      <c r="F862" s="87"/>
      <c r="G862" s="2" t="s">
        <v>18</v>
      </c>
      <c r="H862" s="2">
        <v>1999005392</v>
      </c>
      <c r="I862" s="2" t="s">
        <v>19</v>
      </c>
      <c r="J862" s="3" t="s">
        <v>24</v>
      </c>
      <c r="L862" s="2">
        <v>2030101000000</v>
      </c>
      <c r="M862" s="4" t="s">
        <v>21</v>
      </c>
      <c r="N862" s="5">
        <v>20007869.739999998</v>
      </c>
      <c r="O862" s="2" t="s">
        <v>22</v>
      </c>
      <c r="P862" s="5">
        <v>14966.55</v>
      </c>
      <c r="Q862" s="5">
        <v>467241.3</v>
      </c>
      <c r="R862" s="5">
        <v>20460144.489999998</v>
      </c>
      <c r="S862" s="2" t="s">
        <v>22</v>
      </c>
    </row>
    <row r="863" spans="2:19">
      <c r="B863" s="86" t="s">
        <v>16</v>
      </c>
      <c r="C863" s="87"/>
      <c r="D863" s="88" t="s">
        <v>220</v>
      </c>
      <c r="E863" s="89"/>
      <c r="F863" s="87"/>
      <c r="G863" s="2" t="s">
        <v>18</v>
      </c>
      <c r="H863" s="2">
        <v>1999005465</v>
      </c>
      <c r="I863" s="2" t="s">
        <v>19</v>
      </c>
      <c r="J863" s="3" t="s">
        <v>24</v>
      </c>
      <c r="L863" s="2">
        <v>2030101000000</v>
      </c>
      <c r="M863" s="4" t="s">
        <v>21</v>
      </c>
      <c r="N863" s="5">
        <v>45576060.090000004</v>
      </c>
      <c r="O863" s="2" t="s">
        <v>22</v>
      </c>
      <c r="P863" s="5">
        <v>40882.83</v>
      </c>
      <c r="Q863" s="5">
        <v>942182.93</v>
      </c>
      <c r="R863" s="5">
        <v>46477360.189999998</v>
      </c>
      <c r="S863" s="2" t="s">
        <v>22</v>
      </c>
    </row>
    <row r="864" spans="2:19">
      <c r="B864" s="86" t="s">
        <v>16</v>
      </c>
      <c r="C864" s="87"/>
      <c r="D864" s="88" t="s">
        <v>220</v>
      </c>
      <c r="E864" s="89"/>
      <c r="F864" s="87"/>
      <c r="G864" s="2" t="s">
        <v>18</v>
      </c>
      <c r="H864" s="2">
        <v>2020003074</v>
      </c>
      <c r="I864" s="2" t="s">
        <v>19</v>
      </c>
      <c r="J864" s="3" t="s">
        <v>24</v>
      </c>
      <c r="L864" s="2">
        <v>2030101000000</v>
      </c>
      <c r="M864" s="4" t="s">
        <v>21</v>
      </c>
      <c r="N864" s="5">
        <v>747766.67</v>
      </c>
      <c r="O864" s="2" t="s">
        <v>22</v>
      </c>
      <c r="P864" s="5">
        <v>5254.77</v>
      </c>
      <c r="Q864" s="5">
        <v>61199.51</v>
      </c>
      <c r="R864" s="5">
        <v>803711.41</v>
      </c>
      <c r="S864" s="2" t="s">
        <v>22</v>
      </c>
    </row>
    <row r="865" spans="2:19">
      <c r="B865" s="86" t="s">
        <v>16</v>
      </c>
      <c r="C865" s="87"/>
      <c r="D865" s="88" t="s">
        <v>223</v>
      </c>
      <c r="E865" s="89"/>
      <c r="F865" s="87"/>
      <c r="G865" s="2" t="s">
        <v>26</v>
      </c>
      <c r="H865" s="2">
        <v>1988000718</v>
      </c>
      <c r="I865" s="2" t="s">
        <v>27</v>
      </c>
      <c r="J865" s="3" t="s">
        <v>28</v>
      </c>
      <c r="L865" s="2">
        <v>2030101000000</v>
      </c>
      <c r="M865" s="4" t="s">
        <v>21</v>
      </c>
      <c r="N865" s="5">
        <v>490589169.27999997</v>
      </c>
      <c r="O865" s="2" t="s">
        <v>22</v>
      </c>
      <c r="P865" s="5">
        <v>1943461.11</v>
      </c>
      <c r="Q865" s="5">
        <v>358272.5</v>
      </c>
      <c r="R865" s="5">
        <v>489003980.67000002</v>
      </c>
      <c r="S865" s="2" t="s">
        <v>22</v>
      </c>
    </row>
    <row r="866" spans="2:19">
      <c r="B866" s="86" t="s">
        <v>16</v>
      </c>
      <c r="C866" s="87"/>
      <c r="D866" s="88" t="s">
        <v>223</v>
      </c>
      <c r="E866" s="89"/>
      <c r="F866" s="87"/>
      <c r="G866" s="2" t="s">
        <v>26</v>
      </c>
      <c r="H866" s="2">
        <v>1998000818</v>
      </c>
      <c r="I866" s="2" t="s">
        <v>27</v>
      </c>
      <c r="J866" s="3" t="s">
        <v>28</v>
      </c>
      <c r="L866" s="2">
        <v>2030101000000</v>
      </c>
      <c r="M866" s="4" t="s">
        <v>21</v>
      </c>
      <c r="N866" s="5">
        <v>15976115.02</v>
      </c>
      <c r="O866" s="2" t="s">
        <v>22</v>
      </c>
      <c r="P866" s="5">
        <v>2172.81</v>
      </c>
      <c r="Q866" s="5">
        <v>3359.82</v>
      </c>
      <c r="R866" s="5">
        <v>15977302.029999999</v>
      </c>
      <c r="S866" s="2" t="s">
        <v>22</v>
      </c>
    </row>
    <row r="867" spans="2:19">
      <c r="B867" s="86" t="s">
        <v>16</v>
      </c>
      <c r="C867" s="87"/>
      <c r="D867" s="88" t="s">
        <v>223</v>
      </c>
      <c r="E867" s="89"/>
      <c r="F867" s="87"/>
      <c r="G867" s="2" t="s">
        <v>26</v>
      </c>
      <c r="H867" s="2">
        <v>1998000974</v>
      </c>
      <c r="I867" s="2" t="s">
        <v>27</v>
      </c>
      <c r="J867" s="3" t="s">
        <v>28</v>
      </c>
      <c r="L867" s="2">
        <v>2030101000000</v>
      </c>
      <c r="M867" s="4" t="s">
        <v>21</v>
      </c>
      <c r="N867" s="5">
        <v>60210951.960000001</v>
      </c>
      <c r="O867" s="2" t="s">
        <v>22</v>
      </c>
      <c r="P867" s="5">
        <v>35450.17</v>
      </c>
      <c r="Q867" s="5">
        <v>178958.61</v>
      </c>
      <c r="R867" s="5">
        <v>60354460.399999999</v>
      </c>
      <c r="S867" s="2" t="s">
        <v>22</v>
      </c>
    </row>
    <row r="868" spans="2:19">
      <c r="B868" s="86" t="s">
        <v>16</v>
      </c>
      <c r="C868" s="87"/>
      <c r="D868" s="88" t="s">
        <v>223</v>
      </c>
      <c r="E868" s="89"/>
      <c r="F868" s="87"/>
      <c r="G868" s="2" t="s">
        <v>26</v>
      </c>
      <c r="H868" s="2">
        <v>1999002865</v>
      </c>
      <c r="I868" s="2" t="s">
        <v>19</v>
      </c>
      <c r="J868" s="3" t="s">
        <v>24</v>
      </c>
      <c r="L868" s="2">
        <v>2030101000000</v>
      </c>
      <c r="M868" s="4" t="s">
        <v>21</v>
      </c>
      <c r="N868" s="5">
        <v>371980124.47000003</v>
      </c>
      <c r="O868" s="2" t="s">
        <v>22</v>
      </c>
      <c r="P868" s="5">
        <v>5178278.68</v>
      </c>
      <c r="Q868" s="5">
        <v>3654819.2</v>
      </c>
      <c r="R868" s="5">
        <v>370456664.99000001</v>
      </c>
      <c r="S868" s="2" t="s">
        <v>22</v>
      </c>
    </row>
    <row r="869" spans="2:19">
      <c r="B869" s="86" t="s">
        <v>16</v>
      </c>
      <c r="C869" s="87"/>
      <c r="D869" s="88" t="s">
        <v>223</v>
      </c>
      <c r="E869" s="89"/>
      <c r="F869" s="87"/>
      <c r="G869" s="2" t="s">
        <v>26</v>
      </c>
      <c r="H869" s="2">
        <v>1999002938</v>
      </c>
      <c r="I869" s="2" t="s">
        <v>19</v>
      </c>
      <c r="J869" s="3" t="s">
        <v>24</v>
      </c>
      <c r="L869" s="2">
        <v>2030101000000</v>
      </c>
      <c r="M869" s="4" t="s">
        <v>21</v>
      </c>
      <c r="N869" s="5">
        <v>3048021857.3299999</v>
      </c>
      <c r="O869" s="2" t="s">
        <v>22</v>
      </c>
      <c r="P869" s="5">
        <v>24303153.449999999</v>
      </c>
      <c r="Q869" s="5">
        <v>19703097.579999998</v>
      </c>
      <c r="R869" s="5">
        <v>3043421801.46</v>
      </c>
      <c r="S869" s="2" t="s">
        <v>22</v>
      </c>
    </row>
    <row r="870" spans="2:19">
      <c r="B870" s="86" t="s">
        <v>16</v>
      </c>
      <c r="C870" s="87"/>
      <c r="D870" s="88" t="s">
        <v>223</v>
      </c>
      <c r="E870" s="89"/>
      <c r="F870" s="87"/>
      <c r="G870" s="2" t="s">
        <v>26</v>
      </c>
      <c r="H870" s="2">
        <v>1999003047</v>
      </c>
      <c r="I870" s="2" t="s">
        <v>19</v>
      </c>
      <c r="J870" s="3" t="s">
        <v>24</v>
      </c>
      <c r="L870" s="2">
        <v>2030101000000</v>
      </c>
      <c r="M870" s="4" t="s">
        <v>21</v>
      </c>
      <c r="N870" s="5">
        <v>74961160.209999993</v>
      </c>
      <c r="O870" s="2" t="s">
        <v>22</v>
      </c>
      <c r="P870" s="5">
        <v>1039708.23</v>
      </c>
      <c r="Q870" s="5">
        <v>388663.42</v>
      </c>
      <c r="R870" s="5">
        <v>74310115.400000006</v>
      </c>
      <c r="S870" s="2" t="s">
        <v>22</v>
      </c>
    </row>
    <row r="871" spans="2:19">
      <c r="B871" s="86" t="s">
        <v>16</v>
      </c>
      <c r="C871" s="87"/>
      <c r="D871" s="88" t="s">
        <v>224</v>
      </c>
      <c r="E871" s="89"/>
      <c r="F871" s="87"/>
      <c r="G871" s="2" t="s">
        <v>18</v>
      </c>
      <c r="H871" s="2">
        <v>1995001465</v>
      </c>
      <c r="I871" s="2" t="s">
        <v>23</v>
      </c>
      <c r="J871" s="3" t="s">
        <v>24</v>
      </c>
      <c r="L871" s="2">
        <v>2030101000000</v>
      </c>
      <c r="M871" s="4" t="s">
        <v>21</v>
      </c>
      <c r="N871" s="5">
        <v>448506864.66000003</v>
      </c>
      <c r="O871" s="2" t="s">
        <v>22</v>
      </c>
      <c r="P871" s="5">
        <v>2256886.58</v>
      </c>
      <c r="Q871" s="5">
        <v>7741680.04</v>
      </c>
      <c r="R871" s="5">
        <v>453991658.12</v>
      </c>
      <c r="S871" s="2" t="s">
        <v>22</v>
      </c>
    </row>
    <row r="872" spans="2:19">
      <c r="B872" s="86" t="s">
        <v>16</v>
      </c>
      <c r="C872" s="87"/>
      <c r="D872" s="88" t="s">
        <v>225</v>
      </c>
      <c r="E872" s="89"/>
      <c r="F872" s="87"/>
      <c r="G872" s="2" t="s">
        <v>18</v>
      </c>
      <c r="H872" s="2">
        <v>1985000938</v>
      </c>
      <c r="I872" s="2" t="s">
        <v>19</v>
      </c>
      <c r="J872" s="3" t="s">
        <v>24</v>
      </c>
      <c r="L872" s="2">
        <v>2030101000000</v>
      </c>
      <c r="M872" s="4" t="s">
        <v>21</v>
      </c>
      <c r="N872" s="5">
        <v>731142671.46000004</v>
      </c>
      <c r="O872" s="2" t="s">
        <v>22</v>
      </c>
      <c r="P872" s="5">
        <v>1894228.3</v>
      </c>
      <c r="Q872" s="5">
        <v>2864146.53</v>
      </c>
      <c r="R872" s="5">
        <v>732112589.69000006</v>
      </c>
      <c r="S872" s="2" t="s">
        <v>22</v>
      </c>
    </row>
    <row r="873" spans="2:19">
      <c r="B873" s="86" t="s">
        <v>16</v>
      </c>
      <c r="C873" s="87"/>
      <c r="D873" s="88" t="s">
        <v>226</v>
      </c>
      <c r="E873" s="89"/>
      <c r="F873" s="87"/>
      <c r="G873" s="2" t="s">
        <v>18</v>
      </c>
      <c r="H873" s="2">
        <v>1977000118</v>
      </c>
      <c r="I873" s="2" t="s">
        <v>27</v>
      </c>
      <c r="J873" s="3" t="s">
        <v>28</v>
      </c>
      <c r="L873" s="2">
        <v>2030101000000</v>
      </c>
      <c r="M873" s="4" t="s">
        <v>21</v>
      </c>
      <c r="N873" s="5">
        <v>1942040329.3699999</v>
      </c>
      <c r="O873" s="2" t="s">
        <v>22</v>
      </c>
      <c r="P873" s="5">
        <v>54119067.600000001</v>
      </c>
      <c r="Q873" s="5">
        <v>2940272.23</v>
      </c>
      <c r="R873" s="5">
        <v>1890861534</v>
      </c>
      <c r="S873" s="2" t="s">
        <v>22</v>
      </c>
    </row>
    <row r="874" spans="2:19">
      <c r="B874" s="86" t="s">
        <v>16</v>
      </c>
      <c r="C874" s="87"/>
      <c r="D874" s="88" t="s">
        <v>226</v>
      </c>
      <c r="E874" s="89"/>
      <c r="F874" s="87"/>
      <c r="G874" s="2" t="s">
        <v>18</v>
      </c>
      <c r="H874" s="2">
        <v>2003001956</v>
      </c>
      <c r="I874" s="2" t="s">
        <v>23</v>
      </c>
      <c r="J874" s="3" t="s">
        <v>24</v>
      </c>
      <c r="L874" s="2">
        <v>2030101000000</v>
      </c>
      <c r="M874" s="4" t="s">
        <v>21</v>
      </c>
      <c r="N874" s="5">
        <v>218922055.02000001</v>
      </c>
      <c r="O874" s="2" t="s">
        <v>22</v>
      </c>
      <c r="P874" s="5">
        <v>1955011.23</v>
      </c>
      <c r="Q874" s="5">
        <v>4639060.6500000004</v>
      </c>
      <c r="R874" s="5">
        <v>221606104.44</v>
      </c>
      <c r="S874" s="2" t="s">
        <v>22</v>
      </c>
    </row>
    <row r="875" spans="2:19">
      <c r="B875" s="86" t="s">
        <v>16</v>
      </c>
      <c r="C875" s="87"/>
      <c r="D875" s="88" t="s">
        <v>227</v>
      </c>
      <c r="E875" s="89"/>
      <c r="F875" s="87"/>
      <c r="G875" s="2" t="s">
        <v>18</v>
      </c>
      <c r="H875" s="2">
        <v>1987000218</v>
      </c>
      <c r="I875" s="2" t="s">
        <v>27</v>
      </c>
      <c r="J875" s="3" t="s">
        <v>28</v>
      </c>
      <c r="L875" s="2">
        <v>2030101000000</v>
      </c>
      <c r="M875" s="4" t="s">
        <v>21</v>
      </c>
      <c r="N875" s="5">
        <v>13819808.300000001</v>
      </c>
      <c r="O875" s="2" t="s">
        <v>22</v>
      </c>
      <c r="P875" s="5">
        <v>2003745.98</v>
      </c>
      <c r="Q875" s="5">
        <v>419767.43</v>
      </c>
      <c r="R875" s="5">
        <v>12235829.75</v>
      </c>
      <c r="S875" s="2" t="s">
        <v>22</v>
      </c>
    </row>
    <row r="876" spans="2:19">
      <c r="B876" s="86" t="s">
        <v>16</v>
      </c>
      <c r="C876" s="87"/>
      <c r="D876" s="88" t="s">
        <v>227</v>
      </c>
      <c r="E876" s="89"/>
      <c r="F876" s="87"/>
      <c r="G876" s="2" t="s">
        <v>18</v>
      </c>
      <c r="H876" s="2">
        <v>1992001618</v>
      </c>
      <c r="I876" s="2" t="s">
        <v>27</v>
      </c>
      <c r="J876" s="3" t="s">
        <v>28</v>
      </c>
      <c r="L876" s="2">
        <v>2030101000000</v>
      </c>
      <c r="M876" s="4" t="s">
        <v>21</v>
      </c>
      <c r="N876" s="5">
        <v>4916366.63</v>
      </c>
      <c r="O876" s="2" t="s">
        <v>22</v>
      </c>
      <c r="P876" s="5">
        <v>0</v>
      </c>
      <c r="Q876" s="5">
        <v>299962.55</v>
      </c>
      <c r="R876" s="5">
        <v>5216329.18</v>
      </c>
      <c r="S876" s="2" t="s">
        <v>22</v>
      </c>
    </row>
    <row r="877" spans="2:19">
      <c r="B877" s="86" t="s">
        <v>16</v>
      </c>
      <c r="C877" s="87"/>
      <c r="D877" s="88" t="s">
        <v>227</v>
      </c>
      <c r="E877" s="89"/>
      <c r="F877" s="87"/>
      <c r="G877" s="2" t="s">
        <v>18</v>
      </c>
      <c r="H877" s="2">
        <v>1994001992</v>
      </c>
      <c r="I877" s="2" t="s">
        <v>27</v>
      </c>
      <c r="J877" s="3" t="s">
        <v>28</v>
      </c>
      <c r="L877" s="2">
        <v>2030101000000</v>
      </c>
      <c r="M877" s="4" t="s">
        <v>21</v>
      </c>
      <c r="N877" s="5">
        <v>21506344.539999999</v>
      </c>
      <c r="O877" s="2" t="s">
        <v>22</v>
      </c>
      <c r="P877" s="5">
        <v>1343552.12</v>
      </c>
      <c r="Q877" s="5">
        <v>538390.57999999996</v>
      </c>
      <c r="R877" s="5">
        <v>20701183</v>
      </c>
      <c r="S877" s="2" t="s">
        <v>22</v>
      </c>
    </row>
    <row r="878" spans="2:19">
      <c r="B878" s="86" t="s">
        <v>16</v>
      </c>
      <c r="C878" s="87"/>
      <c r="D878" s="88" t="s">
        <v>227</v>
      </c>
      <c r="E878" s="89"/>
      <c r="F878" s="87"/>
      <c r="G878" s="2" t="s">
        <v>18</v>
      </c>
      <c r="H878" s="2">
        <v>1997003211</v>
      </c>
      <c r="I878" s="2" t="s">
        <v>23</v>
      </c>
      <c r="J878" s="3" t="s">
        <v>24</v>
      </c>
      <c r="L878" s="2">
        <v>2030101000000</v>
      </c>
      <c r="M878" s="4" t="s">
        <v>21</v>
      </c>
      <c r="N878" s="5">
        <v>190146328.47</v>
      </c>
      <c r="O878" s="2" t="s">
        <v>22</v>
      </c>
      <c r="P878" s="5">
        <v>2928589.81</v>
      </c>
      <c r="Q878" s="5">
        <v>2988023.5</v>
      </c>
      <c r="R878" s="5">
        <v>190205762.16</v>
      </c>
      <c r="S878" s="2" t="s">
        <v>22</v>
      </c>
    </row>
    <row r="879" spans="2:19">
      <c r="B879" s="86" t="s">
        <v>16</v>
      </c>
      <c r="C879" s="87"/>
      <c r="D879" s="88" t="s">
        <v>227</v>
      </c>
      <c r="E879" s="89"/>
      <c r="F879" s="87"/>
      <c r="G879" s="2" t="s">
        <v>18</v>
      </c>
      <c r="H879" s="2">
        <v>1998004147</v>
      </c>
      <c r="I879" s="2" t="s">
        <v>23</v>
      </c>
      <c r="J879" s="3" t="s">
        <v>24</v>
      </c>
      <c r="L879" s="2">
        <v>2030101000000</v>
      </c>
      <c r="M879" s="4" t="s">
        <v>21</v>
      </c>
      <c r="N879" s="5">
        <v>22996334.52</v>
      </c>
      <c r="O879" s="2" t="s">
        <v>22</v>
      </c>
      <c r="P879" s="5">
        <v>674351.74</v>
      </c>
      <c r="Q879" s="5">
        <v>301357.14</v>
      </c>
      <c r="R879" s="5">
        <v>22623339.920000002</v>
      </c>
      <c r="S879" s="2" t="s">
        <v>22</v>
      </c>
    </row>
    <row r="880" spans="2:19">
      <c r="B880" s="86" t="s">
        <v>16</v>
      </c>
      <c r="C880" s="87"/>
      <c r="D880" s="88" t="s">
        <v>227</v>
      </c>
      <c r="E880" s="89"/>
      <c r="F880" s="87"/>
      <c r="G880" s="2" t="s">
        <v>18</v>
      </c>
      <c r="H880" s="2">
        <v>1998005518</v>
      </c>
      <c r="I880" s="2" t="s">
        <v>23</v>
      </c>
      <c r="J880" s="3" t="s">
        <v>24</v>
      </c>
      <c r="L880" s="2">
        <v>2030101000000</v>
      </c>
      <c r="M880" s="4" t="s">
        <v>21</v>
      </c>
      <c r="N880" s="5">
        <v>673664219.49000001</v>
      </c>
      <c r="O880" s="2" t="s">
        <v>22</v>
      </c>
      <c r="P880" s="5">
        <v>32414395.07</v>
      </c>
      <c r="Q880" s="5">
        <v>7450467.2999999998</v>
      </c>
      <c r="R880" s="5">
        <v>648700291.72000003</v>
      </c>
      <c r="S880" s="2" t="s">
        <v>22</v>
      </c>
    </row>
    <row r="881" spans="2:19">
      <c r="B881" s="86" t="s">
        <v>16</v>
      </c>
      <c r="C881" s="87"/>
      <c r="D881" s="88" t="s">
        <v>227</v>
      </c>
      <c r="E881" s="89"/>
      <c r="F881" s="87"/>
      <c r="G881" s="2" t="s">
        <v>18</v>
      </c>
      <c r="H881" s="2">
        <v>1999002156</v>
      </c>
      <c r="I881" s="2" t="s">
        <v>19</v>
      </c>
      <c r="J881" s="3" t="s">
        <v>24</v>
      </c>
      <c r="L881" s="2">
        <v>2030101000000</v>
      </c>
      <c r="M881" s="4" t="s">
        <v>21</v>
      </c>
      <c r="N881" s="5">
        <v>59262234.280000001</v>
      </c>
      <c r="O881" s="2" t="s">
        <v>22</v>
      </c>
      <c r="P881" s="5">
        <v>438854.73</v>
      </c>
      <c r="Q881" s="5">
        <v>709956.92</v>
      </c>
      <c r="R881" s="5">
        <v>59533336.469999999</v>
      </c>
      <c r="S881" s="2" t="s">
        <v>22</v>
      </c>
    </row>
    <row r="882" spans="2:19">
      <c r="B882" s="86" t="s">
        <v>16</v>
      </c>
      <c r="C882" s="87"/>
      <c r="D882" s="88" t="s">
        <v>227</v>
      </c>
      <c r="E882" s="89"/>
      <c r="F882" s="87"/>
      <c r="G882" s="2" t="s">
        <v>18</v>
      </c>
      <c r="H882" s="2">
        <v>2000006183</v>
      </c>
      <c r="I882" s="2" t="s">
        <v>23</v>
      </c>
      <c r="J882" s="3" t="s">
        <v>24</v>
      </c>
      <c r="L882" s="2">
        <v>2030101000000</v>
      </c>
      <c r="M882" s="4" t="s">
        <v>21</v>
      </c>
      <c r="N882" s="5">
        <v>559002603.49000001</v>
      </c>
      <c r="O882" s="2" t="s">
        <v>22</v>
      </c>
      <c r="P882" s="5">
        <v>26182466.079999998</v>
      </c>
      <c r="Q882" s="5">
        <v>4171183.57</v>
      </c>
      <c r="R882" s="5">
        <v>536991320.98000002</v>
      </c>
      <c r="S882" s="2" t="s">
        <v>22</v>
      </c>
    </row>
    <row r="883" spans="2:19">
      <c r="B883" s="86" t="s">
        <v>16</v>
      </c>
      <c r="C883" s="87"/>
      <c r="D883" s="88" t="s">
        <v>227</v>
      </c>
      <c r="E883" s="89"/>
      <c r="F883" s="87"/>
      <c r="G883" s="2" t="s">
        <v>18</v>
      </c>
      <c r="H883" s="2">
        <v>2005004847</v>
      </c>
      <c r="I883" s="2" t="s">
        <v>19</v>
      </c>
      <c r="J883" s="3" t="s">
        <v>24</v>
      </c>
      <c r="L883" s="2">
        <v>2030101000000</v>
      </c>
      <c r="M883" s="4" t="s">
        <v>21</v>
      </c>
      <c r="N883" s="5">
        <v>13423396.83</v>
      </c>
      <c r="O883" s="2" t="s">
        <v>22</v>
      </c>
      <c r="P883" s="5">
        <v>26940.26</v>
      </c>
      <c r="Q883" s="5">
        <v>64648.54</v>
      </c>
      <c r="R883" s="5">
        <v>13461105.109999999</v>
      </c>
      <c r="S883" s="2" t="s">
        <v>22</v>
      </c>
    </row>
    <row r="884" spans="2:19">
      <c r="B884" s="86" t="s">
        <v>16</v>
      </c>
      <c r="C884" s="87"/>
      <c r="D884" s="88" t="s">
        <v>227</v>
      </c>
      <c r="E884" s="89"/>
      <c r="F884" s="87"/>
      <c r="G884" s="2" t="s">
        <v>18</v>
      </c>
      <c r="H884" s="2">
        <v>2006001411</v>
      </c>
      <c r="I884" s="2" t="s">
        <v>19</v>
      </c>
      <c r="J884" s="3" t="s">
        <v>24</v>
      </c>
      <c r="L884" s="2">
        <v>2030101000000</v>
      </c>
      <c r="M884" s="4" t="s">
        <v>21</v>
      </c>
      <c r="N884" s="5">
        <v>54867401.57</v>
      </c>
      <c r="O884" s="2" t="s">
        <v>22</v>
      </c>
      <c r="P884" s="5">
        <v>0</v>
      </c>
      <c r="Q884" s="5">
        <v>699767.06</v>
      </c>
      <c r="R884" s="5">
        <v>55567168.630000003</v>
      </c>
      <c r="S884" s="2" t="s">
        <v>22</v>
      </c>
    </row>
    <row r="885" spans="2:19">
      <c r="B885" s="86" t="s">
        <v>16</v>
      </c>
      <c r="C885" s="87"/>
      <c r="D885" s="88" t="s">
        <v>227</v>
      </c>
      <c r="E885" s="89"/>
      <c r="F885" s="87"/>
      <c r="G885" s="2" t="s">
        <v>18</v>
      </c>
      <c r="H885" s="2">
        <v>2006005847</v>
      </c>
      <c r="I885" s="2" t="s">
        <v>19</v>
      </c>
      <c r="J885" s="3" t="s">
        <v>24</v>
      </c>
      <c r="L885" s="2">
        <v>2030101000000</v>
      </c>
      <c r="M885" s="4" t="s">
        <v>21</v>
      </c>
      <c r="N885" s="5">
        <v>23209158.870000001</v>
      </c>
      <c r="O885" s="2" t="s">
        <v>22</v>
      </c>
      <c r="P885" s="5">
        <v>188450.54</v>
      </c>
      <c r="Q885" s="5">
        <v>38728.519999999997</v>
      </c>
      <c r="R885" s="5">
        <v>23059436.850000001</v>
      </c>
      <c r="S885" s="2" t="s">
        <v>22</v>
      </c>
    </row>
    <row r="886" spans="2:19">
      <c r="B886" s="86" t="s">
        <v>16</v>
      </c>
      <c r="C886" s="87"/>
      <c r="D886" s="88" t="s">
        <v>227</v>
      </c>
      <c r="E886" s="89"/>
      <c r="F886" s="87"/>
      <c r="G886" s="2" t="s">
        <v>18</v>
      </c>
      <c r="H886" s="2">
        <v>2007001292</v>
      </c>
      <c r="I886" s="2" t="s">
        <v>19</v>
      </c>
      <c r="J886" s="3" t="s">
        <v>24</v>
      </c>
      <c r="L886" s="2">
        <v>2030101000000</v>
      </c>
      <c r="M886" s="4" t="s">
        <v>21</v>
      </c>
      <c r="N886" s="5">
        <v>12967165.01</v>
      </c>
      <c r="O886" s="2" t="s">
        <v>22</v>
      </c>
      <c r="P886" s="5">
        <v>4274.7299999999996</v>
      </c>
      <c r="Q886" s="5">
        <v>169726.32</v>
      </c>
      <c r="R886" s="5">
        <v>13132616.6</v>
      </c>
      <c r="S886" s="2" t="s">
        <v>22</v>
      </c>
    </row>
    <row r="887" spans="2:19">
      <c r="B887" s="86" t="s">
        <v>16</v>
      </c>
      <c r="C887" s="87"/>
      <c r="D887" s="88" t="s">
        <v>227</v>
      </c>
      <c r="E887" s="89"/>
      <c r="F887" s="87"/>
      <c r="G887" s="2" t="s">
        <v>18</v>
      </c>
      <c r="H887" s="2">
        <v>2008003183</v>
      </c>
      <c r="I887" s="2" t="s">
        <v>19</v>
      </c>
      <c r="J887" s="3" t="s">
        <v>24</v>
      </c>
      <c r="L887" s="2">
        <v>2030101000000</v>
      </c>
      <c r="M887" s="4" t="s">
        <v>21</v>
      </c>
      <c r="N887" s="5">
        <v>32673251.280000001</v>
      </c>
      <c r="O887" s="2" t="s">
        <v>22</v>
      </c>
      <c r="P887" s="5">
        <v>90271.23</v>
      </c>
      <c r="Q887" s="5">
        <v>0</v>
      </c>
      <c r="R887" s="5">
        <v>32582980.050000001</v>
      </c>
      <c r="S887" s="2" t="s">
        <v>22</v>
      </c>
    </row>
    <row r="888" spans="2:19">
      <c r="B888" s="86" t="s">
        <v>16</v>
      </c>
      <c r="C888" s="87"/>
      <c r="D888" s="88" t="s">
        <v>227</v>
      </c>
      <c r="E888" s="89"/>
      <c r="F888" s="87"/>
      <c r="G888" s="2" t="s">
        <v>18</v>
      </c>
      <c r="H888" s="2">
        <v>2009003365</v>
      </c>
      <c r="I888" s="2" t="s">
        <v>19</v>
      </c>
      <c r="J888" s="3" t="s">
        <v>24</v>
      </c>
      <c r="L888" s="2">
        <v>2030101000000</v>
      </c>
      <c r="M888" s="4" t="s">
        <v>21</v>
      </c>
      <c r="N888" s="5">
        <v>17546547.329999998</v>
      </c>
      <c r="O888" s="2" t="s">
        <v>22</v>
      </c>
      <c r="P888" s="5">
        <v>1112.92</v>
      </c>
      <c r="Q888" s="5">
        <v>15316.72</v>
      </c>
      <c r="R888" s="5">
        <v>17560751.129999999</v>
      </c>
      <c r="S888" s="2" t="s">
        <v>22</v>
      </c>
    </row>
    <row r="889" spans="2:19">
      <c r="B889" s="86" t="s">
        <v>16</v>
      </c>
      <c r="C889" s="87"/>
      <c r="D889" s="88" t="s">
        <v>227</v>
      </c>
      <c r="E889" s="89"/>
      <c r="F889" s="87"/>
      <c r="G889" s="2" t="s">
        <v>18</v>
      </c>
      <c r="H889" s="2">
        <v>2013001274</v>
      </c>
      <c r="I889" s="2" t="s">
        <v>19</v>
      </c>
      <c r="J889" s="3" t="s">
        <v>24</v>
      </c>
      <c r="L889" s="2">
        <v>2030101000000</v>
      </c>
      <c r="M889" s="4" t="s">
        <v>21</v>
      </c>
      <c r="N889" s="5">
        <v>2930187.72</v>
      </c>
      <c r="O889" s="2" t="s">
        <v>22</v>
      </c>
      <c r="P889" s="5">
        <v>318.93</v>
      </c>
      <c r="Q889" s="5">
        <v>38008.03</v>
      </c>
      <c r="R889" s="5">
        <v>2967876.82</v>
      </c>
      <c r="S889" s="2" t="s">
        <v>22</v>
      </c>
    </row>
    <row r="890" spans="2:19">
      <c r="B890" s="86" t="s">
        <v>16</v>
      </c>
      <c r="C890" s="87"/>
      <c r="D890" s="88" t="s">
        <v>227</v>
      </c>
      <c r="E890" s="89"/>
      <c r="F890" s="87"/>
      <c r="G890" s="2" t="s">
        <v>18</v>
      </c>
      <c r="H890" s="2">
        <v>2015000674</v>
      </c>
      <c r="I890" s="2" t="s">
        <v>19</v>
      </c>
      <c r="J890" s="3" t="s">
        <v>24</v>
      </c>
      <c r="L890" s="2">
        <v>2030101000000</v>
      </c>
      <c r="M890" s="4" t="s">
        <v>21</v>
      </c>
      <c r="N890" s="5">
        <v>31174010.329999998</v>
      </c>
      <c r="O890" s="2" t="s">
        <v>22</v>
      </c>
      <c r="P890" s="5">
        <v>7764846.1399999997</v>
      </c>
      <c r="Q890" s="5">
        <v>8437605.7300000004</v>
      </c>
      <c r="R890" s="5">
        <v>31846769.920000002</v>
      </c>
      <c r="S890" s="2" t="s">
        <v>22</v>
      </c>
    </row>
    <row r="891" spans="2:19">
      <c r="B891" s="86" t="s">
        <v>16</v>
      </c>
      <c r="C891" s="87"/>
      <c r="D891" s="88" t="s">
        <v>227</v>
      </c>
      <c r="E891" s="89"/>
      <c r="F891" s="87"/>
      <c r="G891" s="2" t="s">
        <v>18</v>
      </c>
      <c r="H891" s="2">
        <v>2018001711</v>
      </c>
      <c r="I891" s="2" t="s">
        <v>19</v>
      </c>
      <c r="J891" s="3" t="s">
        <v>24</v>
      </c>
      <c r="L891" s="2">
        <v>2030101000000</v>
      </c>
      <c r="M891" s="4" t="s">
        <v>21</v>
      </c>
      <c r="N891" s="5">
        <v>18941590.350000001</v>
      </c>
      <c r="O891" s="2" t="s">
        <v>22</v>
      </c>
      <c r="P891" s="5">
        <v>10418.16</v>
      </c>
      <c r="Q891" s="5">
        <v>737401.54</v>
      </c>
      <c r="R891" s="5">
        <v>19668573.73</v>
      </c>
      <c r="S891" s="2" t="s">
        <v>22</v>
      </c>
    </row>
    <row r="892" spans="2:19">
      <c r="B892" s="86" t="s">
        <v>16</v>
      </c>
      <c r="C892" s="87"/>
      <c r="D892" s="88" t="s">
        <v>228</v>
      </c>
      <c r="E892" s="89"/>
      <c r="F892" s="87"/>
      <c r="G892" s="2" t="s">
        <v>18</v>
      </c>
      <c r="H892" s="2">
        <v>1984000918</v>
      </c>
      <c r="I892" s="2" t="s">
        <v>19</v>
      </c>
      <c r="J892" s="3" t="s">
        <v>24</v>
      </c>
      <c r="L892" s="2">
        <v>2030101000000</v>
      </c>
      <c r="M892" s="4" t="s">
        <v>21</v>
      </c>
      <c r="N892" s="5">
        <v>411706345.27999997</v>
      </c>
      <c r="O892" s="2" t="s">
        <v>22</v>
      </c>
      <c r="P892" s="5">
        <v>13684988.35</v>
      </c>
      <c r="Q892" s="5">
        <v>9663181.5899999999</v>
      </c>
      <c r="R892" s="5">
        <v>407684538.51999998</v>
      </c>
      <c r="S892" s="2" t="s">
        <v>22</v>
      </c>
    </row>
    <row r="893" spans="2:19">
      <c r="B893" s="86" t="s">
        <v>16</v>
      </c>
      <c r="C893" s="87"/>
      <c r="D893" s="88" t="s">
        <v>229</v>
      </c>
      <c r="E893" s="89"/>
      <c r="F893" s="87"/>
      <c r="G893" s="2" t="s">
        <v>18</v>
      </c>
      <c r="H893" s="2">
        <v>1989000274</v>
      </c>
      <c r="I893" s="2" t="s">
        <v>27</v>
      </c>
      <c r="J893" s="3" t="s">
        <v>28</v>
      </c>
      <c r="L893" s="2">
        <v>2030101000000</v>
      </c>
      <c r="M893" s="4" t="s">
        <v>21</v>
      </c>
      <c r="N893" s="5">
        <v>593388510.40999997</v>
      </c>
      <c r="O893" s="2" t="s">
        <v>22</v>
      </c>
      <c r="P893" s="5">
        <v>77380113.010000005</v>
      </c>
      <c r="Q893" s="5">
        <v>436102.48</v>
      </c>
      <c r="R893" s="5">
        <v>516444499.88</v>
      </c>
      <c r="S893" s="2" t="s">
        <v>22</v>
      </c>
    </row>
    <row r="894" spans="2:19">
      <c r="B894" s="86" t="s">
        <v>16</v>
      </c>
      <c r="C894" s="87"/>
      <c r="D894" s="88" t="s">
        <v>229</v>
      </c>
      <c r="E894" s="89"/>
      <c r="F894" s="87"/>
      <c r="G894" s="2" t="s">
        <v>18</v>
      </c>
      <c r="H894" s="2">
        <v>1989000347</v>
      </c>
      <c r="I894" s="2" t="s">
        <v>19</v>
      </c>
      <c r="J894" s="3" t="s">
        <v>28</v>
      </c>
      <c r="L894" s="2">
        <v>2030101000000</v>
      </c>
      <c r="M894" s="4" t="s">
        <v>21</v>
      </c>
      <c r="N894" s="5">
        <v>303721165.07999998</v>
      </c>
      <c r="O894" s="2" t="s">
        <v>22</v>
      </c>
      <c r="P894" s="5">
        <v>2016973.48</v>
      </c>
      <c r="Q894" s="5">
        <v>85449.7</v>
      </c>
      <c r="R894" s="5">
        <v>301789641.30000001</v>
      </c>
      <c r="S894" s="2" t="s">
        <v>22</v>
      </c>
    </row>
    <row r="895" spans="2:19">
      <c r="B895" s="86" t="s">
        <v>16</v>
      </c>
      <c r="C895" s="87"/>
      <c r="D895" s="88" t="s">
        <v>229</v>
      </c>
      <c r="E895" s="89"/>
      <c r="F895" s="87"/>
      <c r="G895" s="2" t="s">
        <v>18</v>
      </c>
      <c r="H895" s="2">
        <v>2008003711</v>
      </c>
      <c r="I895" s="2" t="s">
        <v>19</v>
      </c>
      <c r="J895" s="3" t="s">
        <v>24</v>
      </c>
      <c r="L895" s="2">
        <v>2030101000000</v>
      </c>
      <c r="M895" s="4" t="s">
        <v>21</v>
      </c>
      <c r="N895" s="5">
        <v>903876006.74000001</v>
      </c>
      <c r="O895" s="2" t="s">
        <v>22</v>
      </c>
      <c r="P895" s="5">
        <v>387157.74</v>
      </c>
      <c r="Q895" s="5">
        <v>12605429.689999999</v>
      </c>
      <c r="R895" s="5">
        <v>916094278.69000006</v>
      </c>
      <c r="S895" s="2" t="s">
        <v>22</v>
      </c>
    </row>
    <row r="896" spans="2:19">
      <c r="B896" s="86" t="s">
        <v>16</v>
      </c>
      <c r="C896" s="87"/>
      <c r="D896" s="88" t="s">
        <v>230</v>
      </c>
      <c r="E896" s="89"/>
      <c r="F896" s="87"/>
      <c r="G896" s="2" t="s">
        <v>18</v>
      </c>
      <c r="H896" s="2">
        <v>1988000238</v>
      </c>
      <c r="I896" s="2" t="s">
        <v>23</v>
      </c>
      <c r="J896" s="3" t="s">
        <v>24</v>
      </c>
      <c r="L896" s="2">
        <v>2030101000000</v>
      </c>
      <c r="M896" s="4" t="s">
        <v>21</v>
      </c>
      <c r="N896" s="5">
        <v>197317919.28999999</v>
      </c>
      <c r="O896" s="2" t="s">
        <v>22</v>
      </c>
      <c r="P896" s="5">
        <v>3845970.98</v>
      </c>
      <c r="Q896" s="5">
        <v>4073398.38</v>
      </c>
      <c r="R896" s="5">
        <v>197545346.69</v>
      </c>
      <c r="S896" s="2" t="s">
        <v>22</v>
      </c>
    </row>
    <row r="897" spans="2:19">
      <c r="B897" s="86" t="s">
        <v>16</v>
      </c>
      <c r="C897" s="87"/>
      <c r="D897" s="88" t="s">
        <v>231</v>
      </c>
      <c r="E897" s="89"/>
      <c r="F897" s="87"/>
      <c r="G897" s="2" t="s">
        <v>26</v>
      </c>
      <c r="H897" s="2">
        <v>2016000856</v>
      </c>
      <c r="I897" s="2" t="s">
        <v>19</v>
      </c>
      <c r="J897" s="3" t="s">
        <v>24</v>
      </c>
      <c r="L897" s="2">
        <v>2030101000000</v>
      </c>
      <c r="M897" s="4" t="s">
        <v>21</v>
      </c>
      <c r="N897" s="5">
        <v>55978995.119999997</v>
      </c>
      <c r="O897" s="2" t="s">
        <v>22</v>
      </c>
      <c r="P897" s="5">
        <v>345671.69</v>
      </c>
      <c r="Q897" s="5">
        <v>3563498.53</v>
      </c>
      <c r="R897" s="5">
        <v>59196821.960000001</v>
      </c>
      <c r="S897" s="2" t="s">
        <v>22</v>
      </c>
    </row>
    <row r="898" spans="2:19">
      <c r="B898" s="86" t="s">
        <v>16</v>
      </c>
      <c r="C898" s="87"/>
      <c r="D898" s="88" t="s">
        <v>231</v>
      </c>
      <c r="E898" s="89"/>
      <c r="F898" s="87"/>
      <c r="G898" s="2" t="s">
        <v>26</v>
      </c>
      <c r="H898" s="2">
        <v>2018001019</v>
      </c>
      <c r="I898" s="2" t="s">
        <v>19</v>
      </c>
      <c r="J898" s="3" t="s">
        <v>24</v>
      </c>
      <c r="L898" s="2">
        <v>2030101000000</v>
      </c>
      <c r="M898" s="4" t="s">
        <v>21</v>
      </c>
      <c r="N898" s="5">
        <v>1086396.98</v>
      </c>
      <c r="O898" s="2" t="s">
        <v>22</v>
      </c>
      <c r="P898" s="5">
        <v>0</v>
      </c>
      <c r="Q898" s="5">
        <v>152092.85</v>
      </c>
      <c r="R898" s="5">
        <v>1238489.83</v>
      </c>
      <c r="S898" s="2" t="s">
        <v>22</v>
      </c>
    </row>
    <row r="899" spans="2:19">
      <c r="B899" s="86" t="s">
        <v>16</v>
      </c>
      <c r="C899" s="87"/>
      <c r="D899" s="88" t="s">
        <v>231</v>
      </c>
      <c r="E899" s="89"/>
      <c r="F899" s="87"/>
      <c r="G899" s="2" t="s">
        <v>26</v>
      </c>
      <c r="H899" s="2">
        <v>2019000611</v>
      </c>
      <c r="I899" s="2" t="s">
        <v>19</v>
      </c>
      <c r="J899" s="3" t="s">
        <v>24</v>
      </c>
      <c r="L899" s="2">
        <v>2030101000000</v>
      </c>
      <c r="M899" s="4" t="s">
        <v>21</v>
      </c>
      <c r="N899" s="5">
        <v>2373991.27</v>
      </c>
      <c r="O899" s="2" t="s">
        <v>22</v>
      </c>
      <c r="P899" s="5">
        <v>12795.49</v>
      </c>
      <c r="Q899" s="5">
        <v>188728.23</v>
      </c>
      <c r="R899" s="5">
        <v>2549924.0099999998</v>
      </c>
      <c r="S899" s="2" t="s">
        <v>22</v>
      </c>
    </row>
    <row r="900" spans="2:19">
      <c r="B900" s="86" t="s">
        <v>16</v>
      </c>
      <c r="C900" s="87"/>
      <c r="D900" s="88" t="s">
        <v>232</v>
      </c>
      <c r="E900" s="89"/>
      <c r="F900" s="87"/>
      <c r="G900" s="2" t="s">
        <v>26</v>
      </c>
      <c r="H900" s="2">
        <v>1992001065</v>
      </c>
      <c r="I900" s="2" t="s">
        <v>27</v>
      </c>
      <c r="J900" s="3" t="s">
        <v>24</v>
      </c>
      <c r="L900" s="2">
        <v>2030101000000</v>
      </c>
      <c r="M900" s="4" t="s">
        <v>21</v>
      </c>
      <c r="N900" s="5">
        <v>1196542383</v>
      </c>
      <c r="O900" s="2" t="s">
        <v>22</v>
      </c>
      <c r="P900" s="5">
        <v>11851029</v>
      </c>
      <c r="Q900" s="5">
        <v>7738794</v>
      </c>
      <c r="R900" s="5">
        <v>1192430148</v>
      </c>
      <c r="S900" s="2" t="s">
        <v>22</v>
      </c>
    </row>
    <row r="901" spans="2:19">
      <c r="B901" s="86" t="s">
        <v>16</v>
      </c>
      <c r="C901" s="87"/>
      <c r="D901" s="88" t="s">
        <v>232</v>
      </c>
      <c r="E901" s="89"/>
      <c r="F901" s="87"/>
      <c r="G901" s="2" t="s">
        <v>26</v>
      </c>
      <c r="H901" s="2">
        <v>2019000938</v>
      </c>
      <c r="I901" s="2" t="s">
        <v>19</v>
      </c>
      <c r="J901" s="3" t="s">
        <v>24</v>
      </c>
      <c r="L901" s="2">
        <v>2030101000000</v>
      </c>
      <c r="M901" s="4" t="s">
        <v>21</v>
      </c>
      <c r="N901" s="5">
        <v>29061002.059999999</v>
      </c>
      <c r="O901" s="2" t="s">
        <v>22</v>
      </c>
      <c r="P901" s="5">
        <v>0</v>
      </c>
      <c r="Q901" s="5">
        <v>2151128.94</v>
      </c>
      <c r="R901" s="5">
        <v>31212131</v>
      </c>
      <c r="S901" s="2" t="s">
        <v>22</v>
      </c>
    </row>
    <row r="902" spans="2:19">
      <c r="B902" s="86" t="s">
        <v>16</v>
      </c>
      <c r="C902" s="87"/>
      <c r="D902" s="88" t="s">
        <v>233</v>
      </c>
      <c r="E902" s="89"/>
      <c r="F902" s="87"/>
      <c r="G902" s="2" t="s">
        <v>18</v>
      </c>
      <c r="H902" s="2">
        <v>2000002056</v>
      </c>
      <c r="I902" s="2" t="s">
        <v>27</v>
      </c>
      <c r="J902" s="3" t="s">
        <v>28</v>
      </c>
      <c r="L902" s="2">
        <v>2030101000000</v>
      </c>
      <c r="M902" s="4" t="s">
        <v>21</v>
      </c>
      <c r="N902" s="5">
        <v>23355594.850000001</v>
      </c>
      <c r="O902" s="2" t="s">
        <v>22</v>
      </c>
      <c r="P902" s="5">
        <v>0</v>
      </c>
      <c r="Q902" s="5">
        <v>122379.52</v>
      </c>
      <c r="R902" s="5">
        <v>23477974.370000001</v>
      </c>
      <c r="S902" s="2" t="s">
        <v>22</v>
      </c>
    </row>
    <row r="903" spans="2:19">
      <c r="B903" s="86" t="s">
        <v>16</v>
      </c>
      <c r="C903" s="87"/>
      <c r="D903" s="88" t="s">
        <v>233</v>
      </c>
      <c r="E903" s="89"/>
      <c r="F903" s="87"/>
      <c r="G903" s="2" t="s">
        <v>18</v>
      </c>
      <c r="H903" s="2">
        <v>2000002129</v>
      </c>
      <c r="I903" s="2" t="s">
        <v>27</v>
      </c>
      <c r="J903" s="3" t="s">
        <v>28</v>
      </c>
      <c r="L903" s="2">
        <v>2030101000000</v>
      </c>
      <c r="M903" s="4" t="s">
        <v>21</v>
      </c>
      <c r="N903" s="5">
        <v>1833634.96</v>
      </c>
      <c r="O903" s="2" t="s">
        <v>22</v>
      </c>
      <c r="P903" s="5">
        <v>16285.2</v>
      </c>
      <c r="Q903" s="5">
        <v>0</v>
      </c>
      <c r="R903" s="5">
        <v>1817349.76</v>
      </c>
      <c r="S903" s="2" t="s">
        <v>22</v>
      </c>
    </row>
    <row r="904" spans="2:19">
      <c r="B904" s="86" t="s">
        <v>16</v>
      </c>
      <c r="C904" s="87"/>
      <c r="D904" s="88" t="s">
        <v>233</v>
      </c>
      <c r="E904" s="89"/>
      <c r="F904" s="87"/>
      <c r="G904" s="2" t="s">
        <v>18</v>
      </c>
      <c r="H904" s="2">
        <v>2000002218</v>
      </c>
      <c r="I904" s="2" t="s">
        <v>23</v>
      </c>
      <c r="J904" s="3" t="s">
        <v>24</v>
      </c>
      <c r="L904" s="2">
        <v>2030101000000</v>
      </c>
      <c r="M904" s="4" t="s">
        <v>21</v>
      </c>
      <c r="N904" s="5">
        <v>50884353.5</v>
      </c>
      <c r="O904" s="2" t="s">
        <v>22</v>
      </c>
      <c r="P904" s="5">
        <v>22428.42</v>
      </c>
      <c r="Q904" s="5">
        <v>11377.02</v>
      </c>
      <c r="R904" s="5">
        <v>50873302.100000001</v>
      </c>
      <c r="S904" s="2" t="s">
        <v>22</v>
      </c>
    </row>
    <row r="905" spans="2:19">
      <c r="B905" s="86" t="s">
        <v>16</v>
      </c>
      <c r="C905" s="87"/>
      <c r="D905" s="88" t="s">
        <v>233</v>
      </c>
      <c r="E905" s="89"/>
      <c r="F905" s="87"/>
      <c r="G905" s="2" t="s">
        <v>18</v>
      </c>
      <c r="H905" s="2">
        <v>2014001456</v>
      </c>
      <c r="I905" s="2" t="s">
        <v>19</v>
      </c>
      <c r="J905" s="3" t="s">
        <v>24</v>
      </c>
      <c r="L905" s="2">
        <v>2030101000000</v>
      </c>
      <c r="M905" s="4" t="s">
        <v>21</v>
      </c>
      <c r="N905" s="5">
        <v>61776795.210000001</v>
      </c>
      <c r="O905" s="2" t="s">
        <v>22</v>
      </c>
      <c r="P905" s="5">
        <v>14737.49</v>
      </c>
      <c r="Q905" s="5">
        <v>789197.98</v>
      </c>
      <c r="R905" s="5">
        <v>62551255.700000003</v>
      </c>
      <c r="S905" s="2" t="s">
        <v>22</v>
      </c>
    </row>
    <row r="906" spans="2:19">
      <c r="B906" s="86" t="s">
        <v>16</v>
      </c>
      <c r="C906" s="87"/>
      <c r="D906" s="88" t="s">
        <v>234</v>
      </c>
      <c r="E906" s="89"/>
      <c r="F906" s="87"/>
      <c r="G906" s="2" t="s">
        <v>18</v>
      </c>
      <c r="H906" s="2">
        <v>1981000356</v>
      </c>
      <c r="I906" s="2" t="s">
        <v>27</v>
      </c>
      <c r="J906" s="3" t="s">
        <v>28</v>
      </c>
      <c r="L906" s="2">
        <v>2030101000000</v>
      </c>
      <c r="M906" s="4" t="s">
        <v>21</v>
      </c>
      <c r="N906" s="5">
        <v>644917606.78999996</v>
      </c>
      <c r="O906" s="2" t="s">
        <v>22</v>
      </c>
      <c r="P906" s="5">
        <v>31306585.350000001</v>
      </c>
      <c r="Q906" s="5">
        <v>4982557.0999999996</v>
      </c>
      <c r="R906" s="5">
        <v>618593578.53999996</v>
      </c>
      <c r="S906" s="2" t="s">
        <v>22</v>
      </c>
    </row>
    <row r="907" spans="2:19">
      <c r="B907" s="86" t="s">
        <v>16</v>
      </c>
      <c r="C907" s="87"/>
      <c r="D907" s="88" t="s">
        <v>234</v>
      </c>
      <c r="E907" s="89"/>
      <c r="F907" s="87"/>
      <c r="G907" s="2" t="s">
        <v>18</v>
      </c>
      <c r="H907" s="2">
        <v>1999004019</v>
      </c>
      <c r="I907" s="2" t="s">
        <v>19</v>
      </c>
      <c r="J907" s="3" t="s">
        <v>24</v>
      </c>
      <c r="L907" s="2">
        <v>2030101000000</v>
      </c>
      <c r="M907" s="4" t="s">
        <v>21</v>
      </c>
      <c r="N907" s="5">
        <v>921508186.38999999</v>
      </c>
      <c r="O907" s="2" t="s">
        <v>22</v>
      </c>
      <c r="P907" s="5">
        <v>45871241.93</v>
      </c>
      <c r="Q907" s="5">
        <v>52284720.520000003</v>
      </c>
      <c r="R907" s="5">
        <v>927921664.98000002</v>
      </c>
      <c r="S907" s="2" t="s">
        <v>22</v>
      </c>
    </row>
    <row r="908" spans="2:19">
      <c r="B908" s="86" t="s">
        <v>16</v>
      </c>
      <c r="C908" s="87"/>
      <c r="D908" s="88" t="s">
        <v>235</v>
      </c>
      <c r="E908" s="89"/>
      <c r="F908" s="87"/>
      <c r="G908" s="2" t="s">
        <v>18</v>
      </c>
      <c r="H908" s="2">
        <v>1997002256</v>
      </c>
      <c r="I908" s="2" t="s">
        <v>27</v>
      </c>
      <c r="J908" s="3" t="s">
        <v>28</v>
      </c>
      <c r="L908" s="2">
        <v>2030101000000</v>
      </c>
      <c r="M908" s="4" t="s">
        <v>21</v>
      </c>
      <c r="N908" s="5">
        <v>135298465.69999999</v>
      </c>
      <c r="O908" s="2" t="s">
        <v>22</v>
      </c>
      <c r="P908" s="5">
        <v>1866085.86</v>
      </c>
      <c r="Q908" s="5">
        <v>3360186.64</v>
      </c>
      <c r="R908" s="5">
        <v>136792566.47999999</v>
      </c>
      <c r="S908" s="2" t="s">
        <v>22</v>
      </c>
    </row>
    <row r="909" spans="2:19">
      <c r="B909" s="86" t="s">
        <v>16</v>
      </c>
      <c r="C909" s="87"/>
      <c r="D909" s="88" t="s">
        <v>235</v>
      </c>
      <c r="E909" s="89"/>
      <c r="F909" s="87"/>
      <c r="G909" s="2" t="s">
        <v>18</v>
      </c>
      <c r="H909" s="2">
        <v>2005002747</v>
      </c>
      <c r="I909" s="2" t="s">
        <v>23</v>
      </c>
      <c r="J909" s="3" t="s">
        <v>24</v>
      </c>
      <c r="L909" s="2">
        <v>2030101000000</v>
      </c>
      <c r="M909" s="4" t="s">
        <v>21</v>
      </c>
      <c r="N909" s="5">
        <v>5188405.99</v>
      </c>
      <c r="O909" s="2" t="s">
        <v>22</v>
      </c>
      <c r="P909" s="5">
        <v>1089049.99</v>
      </c>
      <c r="Q909" s="5">
        <v>6414.78</v>
      </c>
      <c r="R909" s="5">
        <v>4105770.78</v>
      </c>
      <c r="S909" s="2" t="s">
        <v>22</v>
      </c>
    </row>
    <row r="910" spans="2:19">
      <c r="B910" s="86" t="s">
        <v>16</v>
      </c>
      <c r="C910" s="87"/>
      <c r="D910" s="88" t="s">
        <v>236</v>
      </c>
      <c r="E910" s="89"/>
      <c r="F910" s="87"/>
      <c r="G910" s="2" t="s">
        <v>18</v>
      </c>
      <c r="H910" s="2">
        <v>1980000565</v>
      </c>
      <c r="I910" s="2" t="s">
        <v>19</v>
      </c>
      <c r="J910" s="3" t="s">
        <v>24</v>
      </c>
      <c r="L910" s="2">
        <v>2030101000000</v>
      </c>
      <c r="M910" s="4" t="s">
        <v>21</v>
      </c>
      <c r="N910" s="5">
        <v>1085624139.0999999</v>
      </c>
      <c r="O910" s="2" t="s">
        <v>22</v>
      </c>
      <c r="P910" s="5">
        <v>33994015.189999998</v>
      </c>
      <c r="Q910" s="5">
        <v>32045590.32</v>
      </c>
      <c r="R910" s="5">
        <v>1083675714.23</v>
      </c>
      <c r="S910" s="2" t="s">
        <v>22</v>
      </c>
    </row>
    <row r="911" spans="2:19">
      <c r="B911" s="86" t="s">
        <v>16</v>
      </c>
      <c r="C911" s="87"/>
      <c r="D911" s="88" t="s">
        <v>236</v>
      </c>
      <c r="E911" s="89"/>
      <c r="F911" s="87"/>
      <c r="G911" s="2" t="s">
        <v>18</v>
      </c>
      <c r="H911" s="2">
        <v>1996003119</v>
      </c>
      <c r="I911" s="2" t="s">
        <v>19</v>
      </c>
      <c r="J911" s="3" t="s">
        <v>28</v>
      </c>
      <c r="L911" s="2">
        <v>2030101000000</v>
      </c>
      <c r="M911" s="4" t="s">
        <v>21</v>
      </c>
      <c r="N911" s="5">
        <v>546549867.84000003</v>
      </c>
      <c r="O911" s="2" t="s">
        <v>22</v>
      </c>
      <c r="P911" s="5">
        <v>9992140.2799999993</v>
      </c>
      <c r="Q911" s="5">
        <v>11032602.289999999</v>
      </c>
      <c r="R911" s="5">
        <v>547590329.85000002</v>
      </c>
      <c r="S911" s="2" t="s">
        <v>22</v>
      </c>
    </row>
    <row r="912" spans="2:19">
      <c r="B912" s="86" t="s">
        <v>16</v>
      </c>
      <c r="C912" s="87"/>
      <c r="D912" s="88" t="s">
        <v>236</v>
      </c>
      <c r="E912" s="89"/>
      <c r="F912" s="87"/>
      <c r="G912" s="2" t="s">
        <v>18</v>
      </c>
      <c r="H912" s="2">
        <v>2017000892</v>
      </c>
      <c r="I912" s="2" t="s">
        <v>19</v>
      </c>
      <c r="J912" s="3" t="s">
        <v>24</v>
      </c>
      <c r="L912" s="2">
        <v>2030101000000</v>
      </c>
      <c r="M912" s="4" t="s">
        <v>21</v>
      </c>
      <c r="N912" s="5">
        <v>10475656.130000001</v>
      </c>
      <c r="O912" s="2" t="s">
        <v>22</v>
      </c>
      <c r="P912" s="5">
        <v>150724.09</v>
      </c>
      <c r="Q912" s="5">
        <v>649645.59</v>
      </c>
      <c r="R912" s="5">
        <v>10974577.630000001</v>
      </c>
      <c r="S912" s="2" t="s">
        <v>22</v>
      </c>
    </row>
    <row r="913" spans="2:19">
      <c r="B913" s="86" t="s">
        <v>16</v>
      </c>
      <c r="C913" s="87"/>
      <c r="D913" s="88" t="s">
        <v>237</v>
      </c>
      <c r="E913" s="89"/>
      <c r="F913" s="87"/>
      <c r="G913" s="2" t="s">
        <v>18</v>
      </c>
      <c r="H913" s="2">
        <v>2005001783</v>
      </c>
      <c r="I913" s="2" t="s">
        <v>19</v>
      </c>
      <c r="J913" s="3" t="s">
        <v>24</v>
      </c>
      <c r="L913" s="2">
        <v>2030101000000</v>
      </c>
      <c r="M913" s="4" t="s">
        <v>21</v>
      </c>
      <c r="N913" s="5">
        <v>817902435.20000005</v>
      </c>
      <c r="O913" s="2" t="s">
        <v>22</v>
      </c>
      <c r="P913" s="5">
        <v>8378153.9299999997</v>
      </c>
      <c r="Q913" s="5">
        <v>7535505.9900000002</v>
      </c>
      <c r="R913" s="5">
        <v>817059787.25999999</v>
      </c>
      <c r="S913" s="2" t="s">
        <v>22</v>
      </c>
    </row>
    <row r="914" spans="2:19">
      <c r="B914" s="86" t="s">
        <v>16</v>
      </c>
      <c r="C914" s="87"/>
      <c r="D914" s="88" t="s">
        <v>237</v>
      </c>
      <c r="E914" s="89"/>
      <c r="F914" s="87"/>
      <c r="G914" s="2" t="s">
        <v>18</v>
      </c>
      <c r="H914" s="2">
        <v>2007000229</v>
      </c>
      <c r="I914" s="2" t="s">
        <v>27</v>
      </c>
      <c r="J914" s="3" t="s">
        <v>28</v>
      </c>
      <c r="L914" s="2">
        <v>2030101000000</v>
      </c>
      <c r="M914" s="4" t="s">
        <v>21</v>
      </c>
      <c r="N914" s="5">
        <v>774462467.63999999</v>
      </c>
      <c r="O914" s="2" t="s">
        <v>22</v>
      </c>
      <c r="P914" s="5">
        <v>18068751.690000001</v>
      </c>
      <c r="Q914" s="5">
        <v>20700153.59</v>
      </c>
      <c r="R914" s="5">
        <v>777093869.53999996</v>
      </c>
      <c r="S914" s="2" t="s">
        <v>22</v>
      </c>
    </row>
    <row r="915" spans="2:19">
      <c r="B915" s="86" t="s">
        <v>16</v>
      </c>
      <c r="C915" s="87"/>
      <c r="D915" s="88" t="s">
        <v>238</v>
      </c>
      <c r="E915" s="89"/>
      <c r="F915" s="87"/>
      <c r="G915" s="2" t="s">
        <v>18</v>
      </c>
      <c r="H915" s="2">
        <v>2004002711</v>
      </c>
      <c r="I915" s="2" t="s">
        <v>19</v>
      </c>
      <c r="J915" s="3" t="s">
        <v>24</v>
      </c>
      <c r="L915" s="2">
        <v>2030101000000</v>
      </c>
      <c r="M915" s="4" t="s">
        <v>21</v>
      </c>
      <c r="N915" s="5">
        <v>4813457281.5500002</v>
      </c>
      <c r="O915" s="2" t="s">
        <v>22</v>
      </c>
      <c r="P915" s="5">
        <v>0</v>
      </c>
      <c r="Q915" s="5">
        <v>90762786.790000007</v>
      </c>
      <c r="R915" s="5">
        <v>4904220068.3400002</v>
      </c>
      <c r="S915" s="2" t="s">
        <v>22</v>
      </c>
    </row>
    <row r="916" spans="2:19">
      <c r="B916" s="86" t="s">
        <v>16</v>
      </c>
      <c r="C916" s="87"/>
      <c r="D916" s="88" t="s">
        <v>238</v>
      </c>
      <c r="E916" s="89"/>
      <c r="F916" s="87"/>
      <c r="G916" s="2" t="s">
        <v>18</v>
      </c>
      <c r="H916" s="2">
        <v>2016001992</v>
      </c>
      <c r="I916" s="2" t="s">
        <v>19</v>
      </c>
      <c r="J916" s="3" t="s">
        <v>24</v>
      </c>
      <c r="L916" s="2">
        <v>2030101000000</v>
      </c>
      <c r="M916" s="4" t="s">
        <v>21</v>
      </c>
      <c r="N916" s="5">
        <v>271200177.69999999</v>
      </c>
      <c r="O916" s="2" t="s">
        <v>22</v>
      </c>
      <c r="P916" s="5">
        <v>486909.33</v>
      </c>
      <c r="Q916" s="5">
        <v>2080694.62</v>
      </c>
      <c r="R916" s="5">
        <v>272793962.99000001</v>
      </c>
      <c r="S916" s="2" t="s">
        <v>22</v>
      </c>
    </row>
    <row r="917" spans="2:19">
      <c r="B917" s="86" t="s">
        <v>16</v>
      </c>
      <c r="C917" s="87"/>
      <c r="D917" s="88" t="s">
        <v>238</v>
      </c>
      <c r="E917" s="89"/>
      <c r="F917" s="87"/>
      <c r="G917" s="2" t="s">
        <v>18</v>
      </c>
      <c r="H917" s="2">
        <v>2018000111</v>
      </c>
      <c r="I917" s="2" t="s">
        <v>19</v>
      </c>
      <c r="J917" s="3" t="s">
        <v>24</v>
      </c>
      <c r="L917" s="2">
        <v>2030101000000</v>
      </c>
      <c r="M917" s="4" t="s">
        <v>21</v>
      </c>
      <c r="N917" s="5">
        <v>536211.04</v>
      </c>
      <c r="O917" s="2" t="s">
        <v>22</v>
      </c>
      <c r="P917" s="5">
        <v>0</v>
      </c>
      <c r="Q917" s="5">
        <v>30383.9</v>
      </c>
      <c r="R917" s="5">
        <v>566594.93999999994</v>
      </c>
      <c r="S917" s="2" t="s">
        <v>22</v>
      </c>
    </row>
    <row r="918" spans="2:19">
      <c r="B918" s="86" t="s">
        <v>16</v>
      </c>
      <c r="C918" s="87"/>
      <c r="D918" s="88" t="s">
        <v>239</v>
      </c>
      <c r="E918" s="89"/>
      <c r="F918" s="87"/>
      <c r="G918" s="2" t="s">
        <v>18</v>
      </c>
      <c r="H918" s="2">
        <v>2011000629</v>
      </c>
      <c r="I918" s="2" t="s">
        <v>23</v>
      </c>
      <c r="J918" s="3" t="s">
        <v>24</v>
      </c>
      <c r="L918" s="2">
        <v>2030101000000</v>
      </c>
      <c r="M918" s="4" t="s">
        <v>21</v>
      </c>
      <c r="N918" s="5">
        <v>537665654.40999997</v>
      </c>
      <c r="O918" s="2" t="s">
        <v>22</v>
      </c>
      <c r="P918" s="5">
        <v>4030470.8</v>
      </c>
      <c r="Q918" s="5">
        <v>13131300.77</v>
      </c>
      <c r="R918" s="5">
        <v>546766484.38</v>
      </c>
      <c r="S918" s="2" t="s">
        <v>22</v>
      </c>
    </row>
    <row r="919" spans="2:19">
      <c r="B919" s="86" t="s">
        <v>16</v>
      </c>
      <c r="C919" s="87"/>
      <c r="D919" s="88" t="s">
        <v>240</v>
      </c>
      <c r="E919" s="89"/>
      <c r="F919" s="87"/>
      <c r="G919" s="2" t="s">
        <v>18</v>
      </c>
      <c r="H919" s="2">
        <v>1994000211</v>
      </c>
      <c r="I919" s="2" t="s">
        <v>23</v>
      </c>
      <c r="J919" s="3" t="s">
        <v>24</v>
      </c>
      <c r="L919" s="2">
        <v>2030101000000</v>
      </c>
      <c r="M919" s="4" t="s">
        <v>21</v>
      </c>
      <c r="N919" s="5">
        <v>499779914.61000001</v>
      </c>
      <c r="O919" s="2" t="s">
        <v>22</v>
      </c>
      <c r="P919" s="5">
        <v>3683427.04</v>
      </c>
      <c r="Q919" s="5">
        <v>4277985.57</v>
      </c>
      <c r="R919" s="5">
        <v>500374473.13999999</v>
      </c>
      <c r="S919" s="2" t="s">
        <v>22</v>
      </c>
    </row>
    <row r="920" spans="2:19">
      <c r="B920" s="86" t="s">
        <v>16</v>
      </c>
      <c r="C920" s="87"/>
      <c r="D920" s="88" t="s">
        <v>241</v>
      </c>
      <c r="E920" s="89"/>
      <c r="F920" s="87"/>
      <c r="G920" s="2" t="s">
        <v>18</v>
      </c>
      <c r="H920" s="2">
        <v>1996003038</v>
      </c>
      <c r="I920" s="2" t="s">
        <v>23</v>
      </c>
      <c r="J920" s="3" t="s">
        <v>24</v>
      </c>
      <c r="L920" s="2">
        <v>2030101000000</v>
      </c>
      <c r="M920" s="4" t="s">
        <v>21</v>
      </c>
      <c r="N920" s="5">
        <v>254036842.74000001</v>
      </c>
      <c r="O920" s="2" t="s">
        <v>22</v>
      </c>
      <c r="P920" s="5">
        <v>1305882.33</v>
      </c>
      <c r="Q920" s="5">
        <v>2423565.96</v>
      </c>
      <c r="R920" s="5">
        <v>255154526.37</v>
      </c>
      <c r="S920" s="2" t="s">
        <v>22</v>
      </c>
    </row>
    <row r="921" spans="2:19">
      <c r="B921" s="86" t="s">
        <v>16</v>
      </c>
      <c r="C921" s="87"/>
      <c r="D921" s="88" t="s">
        <v>242</v>
      </c>
      <c r="E921" s="89"/>
      <c r="F921" s="87"/>
      <c r="G921" s="2" t="s">
        <v>26</v>
      </c>
      <c r="H921" s="2">
        <v>1971000183</v>
      </c>
      <c r="I921" s="2" t="s">
        <v>27</v>
      </c>
      <c r="J921" s="3" t="s">
        <v>28</v>
      </c>
      <c r="L921" s="2">
        <v>2030101000000</v>
      </c>
      <c r="M921" s="4" t="s">
        <v>21</v>
      </c>
      <c r="N921" s="5">
        <v>17172173133</v>
      </c>
      <c r="O921" s="2" t="s">
        <v>22</v>
      </c>
      <c r="P921" s="5">
        <v>322192066</v>
      </c>
      <c r="Q921" s="5">
        <v>33550901</v>
      </c>
      <c r="R921" s="5">
        <v>16883531968</v>
      </c>
      <c r="S921" s="2" t="s">
        <v>22</v>
      </c>
    </row>
    <row r="922" spans="2:19">
      <c r="B922" s="86" t="s">
        <v>16</v>
      </c>
      <c r="C922" s="87"/>
      <c r="D922" s="88" t="s">
        <v>242</v>
      </c>
      <c r="E922" s="89"/>
      <c r="F922" s="87"/>
      <c r="G922" s="2" t="s">
        <v>26</v>
      </c>
      <c r="H922" s="2">
        <v>2002000311</v>
      </c>
      <c r="I922" s="2" t="s">
        <v>23</v>
      </c>
      <c r="J922" s="3" t="s">
        <v>28</v>
      </c>
      <c r="L922" s="2">
        <v>2030101000000</v>
      </c>
      <c r="M922" s="4" t="s">
        <v>21</v>
      </c>
      <c r="N922" s="5">
        <v>2139772100.5699999</v>
      </c>
      <c r="O922" s="2" t="s">
        <v>22</v>
      </c>
      <c r="P922" s="5">
        <v>28093049.5</v>
      </c>
      <c r="Q922" s="5">
        <v>25847806.07</v>
      </c>
      <c r="R922" s="5">
        <v>2137526857.1400001</v>
      </c>
      <c r="S922" s="2" t="s">
        <v>22</v>
      </c>
    </row>
    <row r="923" spans="2:19">
      <c r="B923" s="86" t="s">
        <v>16</v>
      </c>
      <c r="C923" s="87"/>
      <c r="D923" s="88" t="s">
        <v>242</v>
      </c>
      <c r="E923" s="89"/>
      <c r="F923" s="87"/>
      <c r="G923" s="2" t="s">
        <v>26</v>
      </c>
      <c r="H923" s="2">
        <v>2022000692</v>
      </c>
      <c r="I923" s="2" t="s">
        <v>19</v>
      </c>
      <c r="J923" s="3" t="s">
        <v>24</v>
      </c>
      <c r="L923" s="2">
        <v>2030101000000</v>
      </c>
      <c r="M923" s="4" t="s">
        <v>21</v>
      </c>
      <c r="N923" s="5">
        <v>609020.22</v>
      </c>
      <c r="O923" s="2" t="s">
        <v>22</v>
      </c>
      <c r="P923" s="5">
        <v>0</v>
      </c>
      <c r="Q923" s="5">
        <v>129986.47</v>
      </c>
      <c r="R923" s="5">
        <v>739006.69</v>
      </c>
      <c r="S923" s="2" t="s">
        <v>22</v>
      </c>
    </row>
    <row r="924" spans="2:19">
      <c r="B924" s="86" t="s">
        <v>16</v>
      </c>
      <c r="C924" s="87"/>
      <c r="D924" s="88" t="s">
        <v>243</v>
      </c>
      <c r="E924" s="89"/>
      <c r="F924" s="87"/>
      <c r="G924" s="2" t="s">
        <v>18</v>
      </c>
      <c r="H924" s="2">
        <v>1999003918</v>
      </c>
      <c r="I924" s="2" t="s">
        <v>23</v>
      </c>
      <c r="J924" s="3" t="s">
        <v>24</v>
      </c>
      <c r="L924" s="2">
        <v>2030101000000</v>
      </c>
      <c r="M924" s="4" t="s">
        <v>21</v>
      </c>
      <c r="N924" s="5">
        <v>158156583.11000001</v>
      </c>
      <c r="O924" s="2" t="s">
        <v>22</v>
      </c>
      <c r="P924" s="5">
        <v>532286.16</v>
      </c>
      <c r="Q924" s="5">
        <v>4550423.1399999997</v>
      </c>
      <c r="R924" s="5">
        <v>162174720.09</v>
      </c>
      <c r="S924" s="2" t="s">
        <v>22</v>
      </c>
    </row>
    <row r="925" spans="2:19">
      <c r="B925" s="86" t="s">
        <v>16</v>
      </c>
      <c r="C925" s="87"/>
      <c r="D925" s="88" t="s">
        <v>244</v>
      </c>
      <c r="E925" s="89"/>
      <c r="F925" s="87"/>
      <c r="G925" s="2" t="s">
        <v>26</v>
      </c>
      <c r="H925" s="2">
        <v>1979000247</v>
      </c>
      <c r="I925" s="2" t="s">
        <v>27</v>
      </c>
      <c r="J925" s="3" t="s">
        <v>24</v>
      </c>
      <c r="L925" s="2">
        <v>2030101000000</v>
      </c>
      <c r="M925" s="4" t="s">
        <v>21</v>
      </c>
      <c r="N925" s="5">
        <v>1347885943.47</v>
      </c>
      <c r="O925" s="2" t="s">
        <v>22</v>
      </c>
      <c r="P925" s="5">
        <v>246437020.44</v>
      </c>
      <c r="Q925" s="5">
        <v>168620402.03</v>
      </c>
      <c r="R925" s="5">
        <v>1270069325.0599999</v>
      </c>
      <c r="S925" s="2" t="s">
        <v>22</v>
      </c>
    </row>
    <row r="926" spans="2:19">
      <c r="B926" s="86" t="s">
        <v>16</v>
      </c>
      <c r="C926" s="87"/>
      <c r="D926" s="88" t="s">
        <v>244</v>
      </c>
      <c r="E926" s="89"/>
      <c r="F926" s="87"/>
      <c r="G926" s="2" t="s">
        <v>26</v>
      </c>
      <c r="H926" s="2">
        <v>1994000929</v>
      </c>
      <c r="I926" s="2" t="s">
        <v>23</v>
      </c>
      <c r="J926" s="3" t="s">
        <v>24</v>
      </c>
      <c r="L926" s="2">
        <v>2030101000000</v>
      </c>
      <c r="M926" s="4" t="s">
        <v>21</v>
      </c>
      <c r="N926" s="5">
        <v>323820738.38</v>
      </c>
      <c r="O926" s="2" t="s">
        <v>22</v>
      </c>
      <c r="P926" s="5">
        <v>3218898.78</v>
      </c>
      <c r="Q926" s="5">
        <v>11007552.26</v>
      </c>
      <c r="R926" s="5">
        <v>331609391.86000001</v>
      </c>
      <c r="S926" s="2" t="s">
        <v>22</v>
      </c>
    </row>
    <row r="927" spans="2:19">
      <c r="B927" s="86" t="s">
        <v>16</v>
      </c>
      <c r="C927" s="87"/>
      <c r="D927" s="88" t="s">
        <v>244</v>
      </c>
      <c r="E927" s="89"/>
      <c r="F927" s="87"/>
      <c r="G927" s="2" t="s">
        <v>26</v>
      </c>
      <c r="H927" s="2">
        <v>1999004256</v>
      </c>
      <c r="I927" s="2" t="s">
        <v>23</v>
      </c>
      <c r="J927" s="3" t="s">
        <v>24</v>
      </c>
      <c r="L927" s="2">
        <v>2030101000000</v>
      </c>
      <c r="M927" s="4" t="s">
        <v>21</v>
      </c>
      <c r="N927" s="5">
        <v>3331909914.7399998</v>
      </c>
      <c r="O927" s="2" t="s">
        <v>22</v>
      </c>
      <c r="P927" s="5">
        <v>280760768.56999999</v>
      </c>
      <c r="Q927" s="5">
        <v>9180793.7200000007</v>
      </c>
      <c r="R927" s="5">
        <v>3060329939.8899999</v>
      </c>
      <c r="S927" s="2" t="s">
        <v>22</v>
      </c>
    </row>
    <row r="928" spans="2:19">
      <c r="B928" s="86" t="s">
        <v>16</v>
      </c>
      <c r="C928" s="87"/>
      <c r="D928" s="88" t="s">
        <v>244</v>
      </c>
      <c r="E928" s="89"/>
      <c r="F928" s="87"/>
      <c r="G928" s="2" t="s">
        <v>26</v>
      </c>
      <c r="H928" s="2">
        <v>2000003656</v>
      </c>
      <c r="I928" s="2" t="s">
        <v>23</v>
      </c>
      <c r="J928" s="3" t="s">
        <v>24</v>
      </c>
      <c r="L928" s="2">
        <v>2030101000000</v>
      </c>
      <c r="M928" s="4" t="s">
        <v>21</v>
      </c>
      <c r="N928" s="5">
        <v>2021699766.48</v>
      </c>
      <c r="O928" s="2" t="s">
        <v>22</v>
      </c>
      <c r="P928" s="5">
        <v>45755795.07</v>
      </c>
      <c r="Q928" s="5">
        <v>0</v>
      </c>
      <c r="R928" s="5">
        <v>1975943971.4100001</v>
      </c>
      <c r="S928" s="2" t="s">
        <v>22</v>
      </c>
    </row>
    <row r="929" spans="2:19">
      <c r="B929" s="86" t="s">
        <v>16</v>
      </c>
      <c r="C929" s="87"/>
      <c r="D929" s="88" t="s">
        <v>244</v>
      </c>
      <c r="E929" s="89"/>
      <c r="F929" s="87"/>
      <c r="G929" s="2" t="s">
        <v>26</v>
      </c>
      <c r="H929" s="2">
        <v>2000003729</v>
      </c>
      <c r="I929" s="2" t="s">
        <v>23</v>
      </c>
      <c r="J929" s="3" t="s">
        <v>24</v>
      </c>
      <c r="L929" s="2">
        <v>2030101000000</v>
      </c>
      <c r="M929" s="4" t="s">
        <v>21</v>
      </c>
      <c r="N929" s="5">
        <v>74489237.340000004</v>
      </c>
      <c r="O929" s="2" t="s">
        <v>22</v>
      </c>
      <c r="P929" s="5">
        <v>827721.1</v>
      </c>
      <c r="Q929" s="5">
        <v>827794.73</v>
      </c>
      <c r="R929" s="5">
        <v>74489310.969999999</v>
      </c>
      <c r="S929" s="2" t="s">
        <v>22</v>
      </c>
    </row>
    <row r="930" spans="2:19">
      <c r="B930" s="86" t="s">
        <v>16</v>
      </c>
      <c r="C930" s="87"/>
      <c r="D930" s="88" t="s">
        <v>244</v>
      </c>
      <c r="E930" s="89"/>
      <c r="F930" s="87"/>
      <c r="G930" s="2" t="s">
        <v>26</v>
      </c>
      <c r="H930" s="2">
        <v>2000003974</v>
      </c>
      <c r="I930" s="2" t="s">
        <v>23</v>
      </c>
      <c r="J930" s="3" t="s">
        <v>24</v>
      </c>
      <c r="L930" s="2">
        <v>2030101000000</v>
      </c>
      <c r="M930" s="4" t="s">
        <v>21</v>
      </c>
      <c r="N930" s="5">
        <v>1032150368.3</v>
      </c>
      <c r="O930" s="2" t="s">
        <v>22</v>
      </c>
      <c r="P930" s="5">
        <v>39161121.950000003</v>
      </c>
      <c r="Q930" s="5">
        <v>1808711.38</v>
      </c>
      <c r="R930" s="5">
        <v>994797957.73000002</v>
      </c>
      <c r="S930" s="2" t="s">
        <v>22</v>
      </c>
    </row>
    <row r="931" spans="2:19">
      <c r="B931" s="86" t="s">
        <v>16</v>
      </c>
      <c r="C931" s="87"/>
      <c r="D931" s="88" t="s">
        <v>244</v>
      </c>
      <c r="E931" s="89"/>
      <c r="F931" s="87"/>
      <c r="G931" s="2" t="s">
        <v>26</v>
      </c>
      <c r="H931" s="2">
        <v>2002001065</v>
      </c>
      <c r="I931" s="2" t="s">
        <v>23</v>
      </c>
      <c r="J931" s="3" t="s">
        <v>24</v>
      </c>
      <c r="L931" s="2">
        <v>2030101000000</v>
      </c>
      <c r="M931" s="4" t="s">
        <v>21</v>
      </c>
      <c r="N931" s="5">
        <v>95370949.849999994</v>
      </c>
      <c r="O931" s="2" t="s">
        <v>22</v>
      </c>
      <c r="P931" s="5">
        <v>253585.69</v>
      </c>
      <c r="Q931" s="5">
        <v>2210183.85</v>
      </c>
      <c r="R931" s="5">
        <v>97327548.010000005</v>
      </c>
      <c r="S931" s="2" t="s">
        <v>22</v>
      </c>
    </row>
    <row r="932" spans="2:19">
      <c r="B932" s="86" t="s">
        <v>16</v>
      </c>
      <c r="C932" s="87"/>
      <c r="D932" s="88" t="s">
        <v>244</v>
      </c>
      <c r="E932" s="89"/>
      <c r="F932" s="87"/>
      <c r="G932" s="2" t="s">
        <v>26</v>
      </c>
      <c r="H932" s="2">
        <v>2008001619</v>
      </c>
      <c r="I932" s="2" t="s">
        <v>23</v>
      </c>
      <c r="J932" s="3" t="s">
        <v>24</v>
      </c>
      <c r="L932" s="2">
        <v>2030101000000</v>
      </c>
      <c r="M932" s="4" t="s">
        <v>21</v>
      </c>
      <c r="N932" s="5">
        <v>68871458.260000005</v>
      </c>
      <c r="O932" s="2" t="s">
        <v>22</v>
      </c>
      <c r="P932" s="5">
        <v>2147342.6800000002</v>
      </c>
      <c r="Q932" s="5">
        <v>212399.3</v>
      </c>
      <c r="R932" s="5">
        <v>66936514.880000003</v>
      </c>
      <c r="S932" s="2" t="s">
        <v>22</v>
      </c>
    </row>
    <row r="933" spans="2:19">
      <c r="B933" s="86" t="s">
        <v>16</v>
      </c>
      <c r="C933" s="87"/>
      <c r="D933" s="88" t="s">
        <v>245</v>
      </c>
      <c r="E933" s="89"/>
      <c r="F933" s="87"/>
      <c r="G933" s="2" t="s">
        <v>26</v>
      </c>
      <c r="H933" s="2">
        <v>1985000792</v>
      </c>
      <c r="I933" s="2" t="s">
        <v>27</v>
      </c>
      <c r="J933" s="3" t="s">
        <v>28</v>
      </c>
      <c r="L933" s="2">
        <v>2030101000000</v>
      </c>
      <c r="M933" s="4" t="s">
        <v>21</v>
      </c>
      <c r="N933" s="5">
        <v>2701429963</v>
      </c>
      <c r="O933" s="2" t="s">
        <v>22</v>
      </c>
      <c r="P933" s="5">
        <v>29135103.460000001</v>
      </c>
      <c r="Q933" s="5">
        <v>18984125.18</v>
      </c>
      <c r="R933" s="5">
        <v>2691278984.7199998</v>
      </c>
      <c r="S933" s="2" t="s">
        <v>22</v>
      </c>
    </row>
    <row r="934" spans="2:19">
      <c r="B934" s="86" t="s">
        <v>16</v>
      </c>
      <c r="C934" s="87"/>
      <c r="D934" s="88" t="s">
        <v>245</v>
      </c>
      <c r="E934" s="89"/>
      <c r="F934" s="87"/>
      <c r="G934" s="2" t="s">
        <v>26</v>
      </c>
      <c r="H934" s="2">
        <v>2000002511</v>
      </c>
      <c r="I934" s="2" t="s">
        <v>23</v>
      </c>
      <c r="J934" s="3" t="s">
        <v>24</v>
      </c>
      <c r="L934" s="2">
        <v>2030101000000</v>
      </c>
      <c r="M934" s="4" t="s">
        <v>21</v>
      </c>
      <c r="N934" s="5">
        <v>592043439.99000001</v>
      </c>
      <c r="O934" s="2" t="s">
        <v>22</v>
      </c>
      <c r="P934" s="5">
        <v>125501.44</v>
      </c>
      <c r="Q934" s="5">
        <v>8714162.8399999999</v>
      </c>
      <c r="R934" s="5">
        <v>600632101.38999999</v>
      </c>
      <c r="S934" s="2" t="s">
        <v>22</v>
      </c>
    </row>
    <row r="935" spans="2:19">
      <c r="B935" s="86" t="s">
        <v>16</v>
      </c>
      <c r="C935" s="87"/>
      <c r="D935" s="88" t="s">
        <v>245</v>
      </c>
      <c r="E935" s="89"/>
      <c r="F935" s="87"/>
      <c r="G935" s="2" t="s">
        <v>26</v>
      </c>
      <c r="H935" s="2">
        <v>2012001718</v>
      </c>
      <c r="I935" s="2" t="s">
        <v>19</v>
      </c>
      <c r="J935" s="3" t="s">
        <v>24</v>
      </c>
      <c r="L935" s="2">
        <v>2030101000000</v>
      </c>
      <c r="M935" s="4" t="s">
        <v>21</v>
      </c>
      <c r="N935" s="5">
        <v>75895011.930000007</v>
      </c>
      <c r="O935" s="2" t="s">
        <v>22</v>
      </c>
      <c r="P935" s="5">
        <v>824879.64</v>
      </c>
      <c r="Q935" s="5">
        <v>1028533.79</v>
      </c>
      <c r="R935" s="5">
        <v>76098666.079999998</v>
      </c>
      <c r="S935" s="2" t="s">
        <v>22</v>
      </c>
    </row>
    <row r="936" spans="2:19">
      <c r="B936" s="86" t="s">
        <v>16</v>
      </c>
      <c r="C936" s="87"/>
      <c r="D936" s="88" t="s">
        <v>245</v>
      </c>
      <c r="E936" s="89"/>
      <c r="F936" s="87"/>
      <c r="G936" s="2" t="s">
        <v>26</v>
      </c>
      <c r="H936" s="2">
        <v>2014002118</v>
      </c>
      <c r="I936" s="2" t="s">
        <v>19</v>
      </c>
      <c r="J936" s="3" t="s">
        <v>24</v>
      </c>
      <c r="L936" s="2">
        <v>2030101000000</v>
      </c>
      <c r="M936" s="4" t="s">
        <v>21</v>
      </c>
      <c r="N936" s="5">
        <v>83729727.5</v>
      </c>
      <c r="O936" s="2" t="s">
        <v>22</v>
      </c>
      <c r="P936" s="5">
        <v>19456.21</v>
      </c>
      <c r="Q936" s="5">
        <v>1515093.99</v>
      </c>
      <c r="R936" s="5">
        <v>85225365.280000001</v>
      </c>
      <c r="S936" s="2" t="s">
        <v>22</v>
      </c>
    </row>
    <row r="937" spans="2:19">
      <c r="B937" s="86" t="s">
        <v>16</v>
      </c>
      <c r="C937" s="87"/>
      <c r="D937" s="88" t="s">
        <v>245</v>
      </c>
      <c r="E937" s="89"/>
      <c r="F937" s="87"/>
      <c r="G937" s="2" t="s">
        <v>26</v>
      </c>
      <c r="H937" s="2">
        <v>2017000183</v>
      </c>
      <c r="I937" s="2" t="s">
        <v>19</v>
      </c>
      <c r="J937" s="3" t="s">
        <v>24</v>
      </c>
      <c r="L937" s="2">
        <v>2030101000000</v>
      </c>
      <c r="M937" s="4" t="s">
        <v>21</v>
      </c>
      <c r="N937" s="5">
        <v>13888540.050000001</v>
      </c>
      <c r="O937" s="2" t="s">
        <v>22</v>
      </c>
      <c r="P937" s="5">
        <v>2496.61</v>
      </c>
      <c r="Q937" s="5">
        <v>987606.72</v>
      </c>
      <c r="R937" s="5">
        <v>14873650.16</v>
      </c>
      <c r="S937" s="2" t="s">
        <v>22</v>
      </c>
    </row>
    <row r="938" spans="2:19">
      <c r="B938" s="86" t="s">
        <v>16</v>
      </c>
      <c r="C938" s="87"/>
      <c r="D938" s="88" t="s">
        <v>245</v>
      </c>
      <c r="E938" s="89"/>
      <c r="F938" s="87"/>
      <c r="G938" s="2" t="s">
        <v>26</v>
      </c>
      <c r="H938" s="2">
        <v>2020001829</v>
      </c>
      <c r="I938" s="2" t="s">
        <v>19</v>
      </c>
      <c r="J938" s="3" t="s">
        <v>24</v>
      </c>
      <c r="L938" s="2">
        <v>2030101000000</v>
      </c>
      <c r="M938" s="4" t="s">
        <v>21</v>
      </c>
      <c r="N938" s="5">
        <v>1117535.06</v>
      </c>
      <c r="O938" s="2" t="s">
        <v>22</v>
      </c>
      <c r="P938" s="5">
        <v>0</v>
      </c>
      <c r="Q938" s="5">
        <v>71895.289999999994</v>
      </c>
      <c r="R938" s="5">
        <v>1189430.3500000001</v>
      </c>
      <c r="S938" s="2" t="s">
        <v>22</v>
      </c>
    </row>
    <row r="939" spans="2:19">
      <c r="B939" s="86" t="s">
        <v>16</v>
      </c>
      <c r="C939" s="87"/>
      <c r="D939" s="88" t="s">
        <v>246</v>
      </c>
      <c r="E939" s="89"/>
      <c r="F939" s="87"/>
      <c r="G939" s="2" t="s">
        <v>26</v>
      </c>
      <c r="H939" s="2">
        <v>2013001347</v>
      </c>
      <c r="I939" s="2" t="s">
        <v>19</v>
      </c>
      <c r="J939" s="3" t="s">
        <v>24</v>
      </c>
      <c r="L939" s="2">
        <v>2030101000000</v>
      </c>
      <c r="M939" s="4" t="s">
        <v>21</v>
      </c>
      <c r="N939" s="5">
        <v>172925572.59</v>
      </c>
      <c r="O939" s="2" t="s">
        <v>22</v>
      </c>
      <c r="P939" s="5">
        <v>31298.53</v>
      </c>
      <c r="Q939" s="5">
        <v>6072229.2199999997</v>
      </c>
      <c r="R939" s="5">
        <v>178966503.28</v>
      </c>
      <c r="S939" s="2" t="s">
        <v>22</v>
      </c>
    </row>
    <row r="940" spans="2:19">
      <c r="B940" s="86" t="s">
        <v>16</v>
      </c>
      <c r="C940" s="87"/>
      <c r="D940" s="88" t="s">
        <v>246</v>
      </c>
      <c r="E940" s="89"/>
      <c r="F940" s="87"/>
      <c r="G940" s="2" t="s">
        <v>26</v>
      </c>
      <c r="H940" s="2">
        <v>2021002519</v>
      </c>
      <c r="I940" s="2" t="s">
        <v>19</v>
      </c>
      <c r="J940" s="3" t="s">
        <v>24</v>
      </c>
      <c r="L940" s="2">
        <v>2030101000000</v>
      </c>
      <c r="M940" s="4" t="s">
        <v>21</v>
      </c>
      <c r="N940" s="5">
        <v>83.76</v>
      </c>
      <c r="O940" s="2" t="s">
        <v>22</v>
      </c>
      <c r="P940" s="5">
        <v>83.8</v>
      </c>
      <c r="Q940" s="5">
        <v>771.75</v>
      </c>
      <c r="R940" s="5">
        <v>771.71</v>
      </c>
      <c r="S940" s="2" t="s">
        <v>22</v>
      </c>
    </row>
    <row r="941" spans="2:19">
      <c r="B941" s="86" t="s">
        <v>16</v>
      </c>
      <c r="C941" s="87"/>
      <c r="D941" s="88" t="s">
        <v>247</v>
      </c>
      <c r="E941" s="89"/>
      <c r="F941" s="87"/>
      <c r="G941" s="2" t="s">
        <v>18</v>
      </c>
      <c r="H941" s="2">
        <v>1995003018</v>
      </c>
      <c r="I941" s="2" t="s">
        <v>23</v>
      </c>
      <c r="J941" s="3" t="s">
        <v>24</v>
      </c>
      <c r="L941" s="2">
        <v>2030101000000</v>
      </c>
      <c r="M941" s="4" t="s">
        <v>21</v>
      </c>
      <c r="N941" s="5">
        <v>323868887.92000002</v>
      </c>
      <c r="O941" s="2" t="s">
        <v>22</v>
      </c>
      <c r="P941" s="5">
        <v>676680.37</v>
      </c>
      <c r="Q941" s="5">
        <v>2332745.62</v>
      </c>
      <c r="R941" s="5">
        <v>325524953.17000002</v>
      </c>
      <c r="S941" s="2" t="s">
        <v>22</v>
      </c>
    </row>
    <row r="942" spans="2:19">
      <c r="B942" s="86" t="s">
        <v>16</v>
      </c>
      <c r="C942" s="87"/>
      <c r="D942" s="88" t="s">
        <v>248</v>
      </c>
      <c r="E942" s="89"/>
      <c r="F942" s="87"/>
      <c r="G942" s="2" t="s">
        <v>26</v>
      </c>
      <c r="H942" s="2">
        <v>2016001283</v>
      </c>
      <c r="I942" s="2" t="s">
        <v>19</v>
      </c>
      <c r="J942" s="3" t="s">
        <v>24</v>
      </c>
      <c r="L942" s="2">
        <v>2030101000000</v>
      </c>
      <c r="M942" s="4" t="s">
        <v>21</v>
      </c>
      <c r="N942" s="5">
        <v>74598038.219999999</v>
      </c>
      <c r="O942" s="2" t="s">
        <v>22</v>
      </c>
      <c r="P942" s="5">
        <v>17317.939999999999</v>
      </c>
      <c r="Q942" s="5">
        <v>3775449.05</v>
      </c>
      <c r="R942" s="5">
        <v>78356169.329999998</v>
      </c>
      <c r="S942" s="2" t="s">
        <v>22</v>
      </c>
    </row>
    <row r="943" spans="2:19">
      <c r="B943" s="86" t="s">
        <v>16</v>
      </c>
      <c r="C943" s="87"/>
      <c r="D943" s="88" t="s">
        <v>248</v>
      </c>
      <c r="E943" s="89"/>
      <c r="F943" s="87"/>
      <c r="G943" s="2" t="s">
        <v>26</v>
      </c>
      <c r="H943" s="2">
        <v>2020001047</v>
      </c>
      <c r="I943" s="2" t="s">
        <v>19</v>
      </c>
      <c r="J943" s="3" t="s">
        <v>24</v>
      </c>
      <c r="L943" s="2">
        <v>2030101000000</v>
      </c>
      <c r="M943" s="4" t="s">
        <v>21</v>
      </c>
      <c r="N943" s="5">
        <v>5409.74</v>
      </c>
      <c r="O943" s="2" t="s">
        <v>22</v>
      </c>
      <c r="P943" s="5">
        <v>0</v>
      </c>
      <c r="Q943" s="5">
        <v>1020.3</v>
      </c>
      <c r="R943" s="5">
        <v>6430.04</v>
      </c>
      <c r="S943" s="2" t="s">
        <v>22</v>
      </c>
    </row>
    <row r="944" spans="2:19">
      <c r="B944" s="86" t="s">
        <v>16</v>
      </c>
      <c r="C944" s="87"/>
      <c r="D944" s="88" t="s">
        <v>249</v>
      </c>
      <c r="E944" s="89"/>
      <c r="F944" s="87"/>
      <c r="G944" s="2" t="s">
        <v>18</v>
      </c>
      <c r="H944" s="2">
        <v>1985000156</v>
      </c>
      <c r="I944" s="2" t="s">
        <v>27</v>
      </c>
      <c r="J944" s="3" t="s">
        <v>28</v>
      </c>
      <c r="L944" s="2">
        <v>2030101000000</v>
      </c>
      <c r="M944" s="4" t="s">
        <v>21</v>
      </c>
      <c r="N944" s="5">
        <v>833547196.13</v>
      </c>
      <c r="O944" s="2" t="s">
        <v>22</v>
      </c>
      <c r="P944" s="5">
        <v>4489025.4800000004</v>
      </c>
      <c r="Q944" s="5">
        <v>28013312.989999998</v>
      </c>
      <c r="R944" s="5">
        <v>857071483.63999999</v>
      </c>
      <c r="S944" s="2" t="s">
        <v>22</v>
      </c>
    </row>
    <row r="945" spans="2:19">
      <c r="B945" s="86" t="s">
        <v>16</v>
      </c>
      <c r="C945" s="87"/>
      <c r="D945" s="88" t="s">
        <v>249</v>
      </c>
      <c r="E945" s="89"/>
      <c r="F945" s="87"/>
      <c r="G945" s="2" t="s">
        <v>18</v>
      </c>
      <c r="H945" s="2">
        <v>2005000965</v>
      </c>
      <c r="I945" s="2" t="s">
        <v>19</v>
      </c>
      <c r="J945" s="3" t="s">
        <v>24</v>
      </c>
      <c r="L945" s="2">
        <v>2030101000000</v>
      </c>
      <c r="M945" s="4" t="s">
        <v>21</v>
      </c>
      <c r="N945" s="5">
        <v>547653044.72000003</v>
      </c>
      <c r="O945" s="2" t="s">
        <v>22</v>
      </c>
      <c r="P945" s="5">
        <v>20105120.23</v>
      </c>
      <c r="Q945" s="5">
        <v>22986431.629999999</v>
      </c>
      <c r="R945" s="5">
        <v>550534356.12</v>
      </c>
      <c r="S945" s="2" t="s">
        <v>22</v>
      </c>
    </row>
    <row r="946" spans="2:19">
      <c r="B946" s="86" t="s">
        <v>16</v>
      </c>
      <c r="C946" s="87"/>
      <c r="D946" s="88" t="s">
        <v>250</v>
      </c>
      <c r="E946" s="89"/>
      <c r="F946" s="87"/>
      <c r="G946" s="2" t="s">
        <v>26</v>
      </c>
      <c r="H946" s="2">
        <v>1990001483</v>
      </c>
      <c r="I946" s="2" t="s">
        <v>27</v>
      </c>
      <c r="J946" s="3" t="s">
        <v>28</v>
      </c>
      <c r="L946" s="2">
        <v>2030101000000</v>
      </c>
      <c r="M946" s="4" t="s">
        <v>21</v>
      </c>
      <c r="N946" s="5">
        <v>2943568667.2199998</v>
      </c>
      <c r="O946" s="2" t="s">
        <v>22</v>
      </c>
      <c r="P946" s="5">
        <v>187461350.84</v>
      </c>
      <c r="Q946" s="5">
        <v>319906437.87</v>
      </c>
      <c r="R946" s="5">
        <v>3076013754.25</v>
      </c>
      <c r="S946" s="2" t="s">
        <v>22</v>
      </c>
    </row>
    <row r="947" spans="2:19">
      <c r="B947" s="86" t="s">
        <v>16</v>
      </c>
      <c r="C947" s="87"/>
      <c r="D947" s="88" t="s">
        <v>250</v>
      </c>
      <c r="E947" s="89"/>
      <c r="F947" s="87"/>
      <c r="G947" s="2" t="s">
        <v>26</v>
      </c>
      <c r="H947" s="2">
        <v>1998003256</v>
      </c>
      <c r="I947" s="2" t="s">
        <v>19</v>
      </c>
      <c r="J947" s="3" t="s">
        <v>24</v>
      </c>
      <c r="L947" s="2">
        <v>2030101000000</v>
      </c>
      <c r="M947" s="4" t="s">
        <v>21</v>
      </c>
      <c r="N947" s="5">
        <v>86728000.829999998</v>
      </c>
      <c r="O947" s="2" t="s">
        <v>22</v>
      </c>
      <c r="P947" s="5">
        <v>166654.51999999999</v>
      </c>
      <c r="Q947" s="5">
        <v>598244.25</v>
      </c>
      <c r="R947" s="5">
        <v>87159590.560000002</v>
      </c>
      <c r="S947" s="2" t="s">
        <v>22</v>
      </c>
    </row>
    <row r="948" spans="2:19">
      <c r="B948" s="86" t="s">
        <v>16</v>
      </c>
      <c r="C948" s="87"/>
      <c r="D948" s="88" t="s">
        <v>250</v>
      </c>
      <c r="E948" s="89"/>
      <c r="F948" s="87"/>
      <c r="G948" s="2" t="s">
        <v>26</v>
      </c>
      <c r="H948" s="2">
        <v>2010002156</v>
      </c>
      <c r="I948" s="2" t="s">
        <v>19</v>
      </c>
      <c r="J948" s="3" t="s">
        <v>24</v>
      </c>
      <c r="L948" s="2">
        <v>2030101000000</v>
      </c>
      <c r="M948" s="4" t="s">
        <v>21</v>
      </c>
      <c r="N948" s="5">
        <v>1041744925.79</v>
      </c>
      <c r="O948" s="2" t="s">
        <v>22</v>
      </c>
      <c r="P948" s="5">
        <v>1913419.51</v>
      </c>
      <c r="Q948" s="5">
        <v>5663257.9699999997</v>
      </c>
      <c r="R948" s="5">
        <v>1045494764.25</v>
      </c>
      <c r="S948" s="2" t="s">
        <v>22</v>
      </c>
    </row>
    <row r="949" spans="2:19">
      <c r="B949" s="86" t="s">
        <v>16</v>
      </c>
      <c r="C949" s="87"/>
      <c r="D949" s="88" t="s">
        <v>251</v>
      </c>
      <c r="E949" s="89"/>
      <c r="F949" s="87"/>
      <c r="G949" s="2" t="s">
        <v>18</v>
      </c>
      <c r="H949" s="2">
        <v>1992001529</v>
      </c>
      <c r="I949" s="2" t="s">
        <v>23</v>
      </c>
      <c r="J949" s="3" t="s">
        <v>28</v>
      </c>
      <c r="L949" s="2">
        <v>2030101000000</v>
      </c>
      <c r="M949" s="4" t="s">
        <v>21</v>
      </c>
      <c r="N949" s="5">
        <v>4435072118.4499998</v>
      </c>
      <c r="O949" s="2" t="s">
        <v>22</v>
      </c>
      <c r="P949" s="5">
        <v>3819851.78</v>
      </c>
      <c r="Q949" s="5">
        <v>11863304.34</v>
      </c>
      <c r="R949" s="5">
        <v>4443115571.0100002</v>
      </c>
      <c r="S949" s="2" t="s">
        <v>22</v>
      </c>
    </row>
    <row r="950" spans="2:19">
      <c r="B950" s="86" t="s">
        <v>16</v>
      </c>
      <c r="C950" s="87"/>
      <c r="D950" s="88" t="s">
        <v>252</v>
      </c>
      <c r="E950" s="89"/>
      <c r="F950" s="87"/>
      <c r="G950" s="2" t="s">
        <v>18</v>
      </c>
      <c r="H950" s="2">
        <v>1980000719</v>
      </c>
      <c r="I950" s="2" t="s">
        <v>19</v>
      </c>
      <c r="J950" s="3" t="s">
        <v>24</v>
      </c>
      <c r="L950" s="2">
        <v>2030101000000</v>
      </c>
      <c r="M950" s="4" t="s">
        <v>21</v>
      </c>
      <c r="N950" s="5">
        <v>1293313892.0999999</v>
      </c>
      <c r="O950" s="2" t="s">
        <v>22</v>
      </c>
      <c r="P950" s="5">
        <v>27226182.050000001</v>
      </c>
      <c r="Q950" s="5">
        <v>42755411.619999997</v>
      </c>
      <c r="R950" s="5">
        <v>1308843121.6700001</v>
      </c>
      <c r="S950" s="2" t="s">
        <v>22</v>
      </c>
    </row>
    <row r="951" spans="2:19">
      <c r="B951" s="86" t="s">
        <v>16</v>
      </c>
      <c r="C951" s="87"/>
      <c r="D951" s="88" t="s">
        <v>253</v>
      </c>
      <c r="E951" s="89"/>
      <c r="F951" s="87"/>
      <c r="G951" s="2" t="s">
        <v>26</v>
      </c>
      <c r="H951" s="2">
        <v>1981001018</v>
      </c>
      <c r="I951" s="2" t="s">
        <v>27</v>
      </c>
      <c r="J951" s="3" t="s">
        <v>28</v>
      </c>
      <c r="L951" s="2">
        <v>2030101000000</v>
      </c>
      <c r="M951" s="4" t="s">
        <v>21</v>
      </c>
      <c r="N951" s="5">
        <v>349353088.13</v>
      </c>
      <c r="O951" s="2" t="s">
        <v>22</v>
      </c>
      <c r="P951" s="5">
        <v>34461415.799999997</v>
      </c>
      <c r="Q951" s="5">
        <v>0</v>
      </c>
      <c r="R951" s="5">
        <v>314891672.32999998</v>
      </c>
      <c r="S951" s="2" t="s">
        <v>22</v>
      </c>
    </row>
    <row r="952" spans="2:19">
      <c r="B952" s="86" t="s">
        <v>16</v>
      </c>
      <c r="C952" s="87"/>
      <c r="D952" s="88" t="s">
        <v>253</v>
      </c>
      <c r="E952" s="89"/>
      <c r="F952" s="87"/>
      <c r="G952" s="2" t="s">
        <v>26</v>
      </c>
      <c r="H952" s="2">
        <v>2013000847</v>
      </c>
      <c r="I952" s="2" t="s">
        <v>19</v>
      </c>
      <c r="J952" s="3" t="s">
        <v>24</v>
      </c>
      <c r="L952" s="2">
        <v>2030101000000</v>
      </c>
      <c r="M952" s="4" t="s">
        <v>21</v>
      </c>
      <c r="N952" s="5">
        <v>255054905.03999999</v>
      </c>
      <c r="O952" s="2" t="s">
        <v>22</v>
      </c>
      <c r="P952" s="5">
        <v>1108545.28</v>
      </c>
      <c r="Q952" s="5">
        <v>382338.77</v>
      </c>
      <c r="R952" s="5">
        <v>254328698.53</v>
      </c>
      <c r="S952" s="2" t="s">
        <v>22</v>
      </c>
    </row>
    <row r="953" spans="2:19">
      <c r="B953" s="86" t="s">
        <v>16</v>
      </c>
      <c r="C953" s="87"/>
      <c r="D953" s="88" t="s">
        <v>253</v>
      </c>
      <c r="E953" s="89"/>
      <c r="F953" s="87"/>
      <c r="G953" s="2" t="s">
        <v>26</v>
      </c>
      <c r="H953" s="2">
        <v>2017001392</v>
      </c>
      <c r="I953" s="2" t="s">
        <v>27</v>
      </c>
      <c r="J953" s="3" t="s">
        <v>28</v>
      </c>
      <c r="L953" s="2">
        <v>2030101000000</v>
      </c>
      <c r="M953" s="4" t="s">
        <v>21</v>
      </c>
      <c r="N953" s="5">
        <v>388886522.29000002</v>
      </c>
      <c r="O953" s="2" t="s">
        <v>22</v>
      </c>
      <c r="P953" s="5">
        <v>610955.28</v>
      </c>
      <c r="Q953" s="5">
        <v>1206251.06</v>
      </c>
      <c r="R953" s="5">
        <v>389481818.06999999</v>
      </c>
      <c r="S953" s="2" t="s">
        <v>22</v>
      </c>
    </row>
    <row r="954" spans="2:19">
      <c r="B954" s="86" t="s">
        <v>16</v>
      </c>
      <c r="C954" s="87"/>
      <c r="D954" s="88" t="s">
        <v>254</v>
      </c>
      <c r="E954" s="89"/>
      <c r="F954" s="87"/>
      <c r="G954" s="2" t="s">
        <v>18</v>
      </c>
      <c r="H954" s="2">
        <v>1987001729</v>
      </c>
      <c r="I954" s="2" t="s">
        <v>19</v>
      </c>
      <c r="J954" s="3" t="s">
        <v>24</v>
      </c>
      <c r="L954" s="2">
        <v>2030101000000</v>
      </c>
      <c r="M954" s="4" t="s">
        <v>21</v>
      </c>
      <c r="N954" s="5">
        <v>971869691.38999999</v>
      </c>
      <c r="O954" s="2" t="s">
        <v>22</v>
      </c>
      <c r="P954" s="5">
        <v>30986413.440000001</v>
      </c>
      <c r="Q954" s="5">
        <v>25509595.59</v>
      </c>
      <c r="R954" s="5">
        <v>966392873.53999996</v>
      </c>
      <c r="S954" s="2" t="s">
        <v>22</v>
      </c>
    </row>
    <row r="955" spans="2:19">
      <c r="B955" s="86" t="s">
        <v>16</v>
      </c>
      <c r="C955" s="87"/>
      <c r="D955" s="88" t="s">
        <v>255</v>
      </c>
      <c r="E955" s="89"/>
      <c r="F955" s="87"/>
      <c r="G955" s="2" t="s">
        <v>18</v>
      </c>
      <c r="H955" s="2">
        <v>1996003747</v>
      </c>
      <c r="I955" s="2" t="s">
        <v>23</v>
      </c>
      <c r="J955" s="3" t="s">
        <v>20</v>
      </c>
      <c r="L955" s="2">
        <v>2030101000000</v>
      </c>
      <c r="M955" s="4" t="s">
        <v>21</v>
      </c>
      <c r="N955" s="5">
        <v>2309308152.79</v>
      </c>
      <c r="O955" s="2" t="s">
        <v>22</v>
      </c>
      <c r="P955" s="5">
        <v>288868201.50999999</v>
      </c>
      <c r="Q955" s="5">
        <v>309927531.04000002</v>
      </c>
      <c r="R955" s="5">
        <v>2330367482.3200002</v>
      </c>
      <c r="S955" s="2" t="s">
        <v>22</v>
      </c>
    </row>
    <row r="956" spans="2:19">
      <c r="B956" s="86" t="s">
        <v>16</v>
      </c>
      <c r="C956" s="87"/>
      <c r="D956" s="88" t="s">
        <v>256</v>
      </c>
      <c r="E956" s="89"/>
      <c r="F956" s="87"/>
      <c r="G956" s="2" t="s">
        <v>18</v>
      </c>
      <c r="H956" s="2">
        <v>2009002474</v>
      </c>
      <c r="I956" s="2" t="s">
        <v>19</v>
      </c>
      <c r="J956" s="3" t="s">
        <v>24</v>
      </c>
      <c r="L956" s="2">
        <v>2030101000000</v>
      </c>
      <c r="M956" s="4" t="s">
        <v>21</v>
      </c>
      <c r="N956" s="5">
        <v>72731213.379999995</v>
      </c>
      <c r="O956" s="2" t="s">
        <v>22</v>
      </c>
      <c r="P956" s="5">
        <v>7665676.1500000004</v>
      </c>
      <c r="Q956" s="5">
        <v>8432072.9600000009</v>
      </c>
      <c r="R956" s="5">
        <v>73497610.189999998</v>
      </c>
      <c r="S956" s="2" t="s">
        <v>22</v>
      </c>
    </row>
    <row r="957" spans="2:19">
      <c r="B957" s="86" t="s">
        <v>16</v>
      </c>
      <c r="C957" s="87"/>
      <c r="D957" s="88" t="s">
        <v>257</v>
      </c>
      <c r="E957" s="89"/>
      <c r="F957" s="87"/>
      <c r="G957" s="2" t="s">
        <v>26</v>
      </c>
      <c r="H957" s="2">
        <v>2016001518</v>
      </c>
      <c r="I957" s="2" t="s">
        <v>19</v>
      </c>
      <c r="J957" s="3" t="s">
        <v>24</v>
      </c>
      <c r="L957" s="2">
        <v>2030101000000</v>
      </c>
      <c r="M957" s="4" t="s">
        <v>21</v>
      </c>
      <c r="N957" s="5">
        <v>85452141</v>
      </c>
      <c r="O957" s="2" t="s">
        <v>22</v>
      </c>
      <c r="P957" s="5">
        <v>2937897.16</v>
      </c>
      <c r="Q957" s="5">
        <v>40700330.850000001</v>
      </c>
      <c r="R957" s="5">
        <v>123214574.69</v>
      </c>
      <c r="S957" s="2" t="s">
        <v>22</v>
      </c>
    </row>
    <row r="958" spans="2:19">
      <c r="B958" s="86" t="s">
        <v>16</v>
      </c>
      <c r="C958" s="87"/>
      <c r="D958" s="88" t="s">
        <v>258</v>
      </c>
      <c r="E958" s="89"/>
      <c r="F958" s="87"/>
      <c r="G958" s="2" t="s">
        <v>18</v>
      </c>
      <c r="H958" s="2">
        <v>2004002883</v>
      </c>
      <c r="I958" s="2" t="s">
        <v>19</v>
      </c>
      <c r="J958" s="3" t="s">
        <v>24</v>
      </c>
      <c r="L958" s="2">
        <v>2030101000000</v>
      </c>
      <c r="M958" s="4" t="s">
        <v>21</v>
      </c>
      <c r="N958" s="5">
        <v>1088228336.8900001</v>
      </c>
      <c r="O958" s="2" t="s">
        <v>22</v>
      </c>
      <c r="P958" s="5">
        <v>7047663.6799999997</v>
      </c>
      <c r="Q958" s="5">
        <v>22678902.34</v>
      </c>
      <c r="R958" s="5">
        <v>1103859575.55</v>
      </c>
      <c r="S958" s="2" t="s">
        <v>22</v>
      </c>
    </row>
    <row r="959" spans="2:19">
      <c r="B959" s="86" t="s">
        <v>16</v>
      </c>
      <c r="C959" s="87"/>
      <c r="D959" s="88" t="s">
        <v>258</v>
      </c>
      <c r="E959" s="89"/>
      <c r="F959" s="87"/>
      <c r="G959" s="2" t="s">
        <v>18</v>
      </c>
      <c r="H959" s="2">
        <v>2018002392</v>
      </c>
      <c r="I959" s="2" t="s">
        <v>19</v>
      </c>
      <c r="J959" s="3" t="s">
        <v>24</v>
      </c>
      <c r="L959" s="2">
        <v>2030101000000</v>
      </c>
      <c r="M959" s="4" t="s">
        <v>21</v>
      </c>
      <c r="N959" s="5">
        <v>32359031.170000002</v>
      </c>
      <c r="O959" s="2" t="s">
        <v>22</v>
      </c>
      <c r="P959" s="5">
        <v>267728.46000000002</v>
      </c>
      <c r="Q959" s="5">
        <v>880819.03</v>
      </c>
      <c r="R959" s="5">
        <v>32972121.739999998</v>
      </c>
      <c r="S959" s="2" t="s">
        <v>22</v>
      </c>
    </row>
    <row r="960" spans="2:19">
      <c r="B960" s="86" t="s">
        <v>16</v>
      </c>
      <c r="C960" s="87"/>
      <c r="D960" s="88" t="s">
        <v>259</v>
      </c>
      <c r="E960" s="89"/>
      <c r="F960" s="87"/>
      <c r="G960" s="2" t="s">
        <v>18</v>
      </c>
      <c r="H960" s="2">
        <v>1992000719</v>
      </c>
      <c r="I960" s="2" t="s">
        <v>23</v>
      </c>
      <c r="J960" s="3" t="s">
        <v>20</v>
      </c>
      <c r="L960" s="2">
        <v>2030101000000</v>
      </c>
      <c r="M960" s="4" t="s">
        <v>21</v>
      </c>
      <c r="N960" s="5">
        <v>652619003.94000006</v>
      </c>
      <c r="O960" s="2" t="s">
        <v>22</v>
      </c>
      <c r="P960" s="5">
        <v>5309374.0599999996</v>
      </c>
      <c r="Q960" s="5">
        <v>6360613.7199999997</v>
      </c>
      <c r="R960" s="5">
        <v>653670243.60000002</v>
      </c>
      <c r="S960" s="2" t="s">
        <v>22</v>
      </c>
    </row>
    <row r="961" spans="2:19">
      <c r="B961" s="86" t="s">
        <v>16</v>
      </c>
      <c r="C961" s="87"/>
      <c r="D961" s="88" t="s">
        <v>260</v>
      </c>
      <c r="E961" s="89"/>
      <c r="F961" s="87"/>
      <c r="G961" s="2" t="s">
        <v>26</v>
      </c>
      <c r="H961" s="2">
        <v>1980001065</v>
      </c>
      <c r="I961" s="2" t="s">
        <v>27</v>
      </c>
      <c r="J961" s="3" t="s">
        <v>28</v>
      </c>
      <c r="L961" s="2">
        <v>2030101000000</v>
      </c>
      <c r="M961" s="4" t="s">
        <v>21</v>
      </c>
      <c r="N961" s="5">
        <v>1067016426.21</v>
      </c>
      <c r="O961" s="2" t="s">
        <v>22</v>
      </c>
      <c r="P961" s="5">
        <v>22083327.43</v>
      </c>
      <c r="Q961" s="5">
        <v>26148847.82</v>
      </c>
      <c r="R961" s="5">
        <v>1071081946.6</v>
      </c>
      <c r="S961" s="2" t="s">
        <v>22</v>
      </c>
    </row>
    <row r="962" spans="2:19">
      <c r="B962" s="86" t="s">
        <v>16</v>
      </c>
      <c r="C962" s="87"/>
      <c r="D962" s="88" t="s">
        <v>260</v>
      </c>
      <c r="E962" s="89"/>
      <c r="F962" s="87"/>
      <c r="G962" s="2" t="s">
        <v>26</v>
      </c>
      <c r="H962" s="2">
        <v>2016001811</v>
      </c>
      <c r="I962" s="2" t="s">
        <v>19</v>
      </c>
      <c r="J962" s="3" t="s">
        <v>24</v>
      </c>
      <c r="L962" s="2">
        <v>2030101000000</v>
      </c>
      <c r="M962" s="4" t="s">
        <v>21</v>
      </c>
      <c r="N962" s="5">
        <v>18813612.34</v>
      </c>
      <c r="O962" s="2" t="s">
        <v>22</v>
      </c>
      <c r="P962" s="5">
        <v>6282.04</v>
      </c>
      <c r="Q962" s="5">
        <v>977416.96</v>
      </c>
      <c r="R962" s="5">
        <v>19784747.260000002</v>
      </c>
      <c r="S962" s="2" t="s">
        <v>22</v>
      </c>
    </row>
    <row r="963" spans="2:19">
      <c r="B963" s="86" t="s">
        <v>16</v>
      </c>
      <c r="C963" s="87"/>
      <c r="D963" s="88" t="s">
        <v>261</v>
      </c>
      <c r="E963" s="89"/>
      <c r="F963" s="87"/>
      <c r="G963" s="2" t="s">
        <v>26</v>
      </c>
      <c r="H963" s="2">
        <v>1980001618</v>
      </c>
      <c r="I963" s="2" t="s">
        <v>27</v>
      </c>
      <c r="J963" s="3" t="s">
        <v>28</v>
      </c>
      <c r="L963" s="2">
        <v>2030101000000</v>
      </c>
      <c r="M963" s="4" t="s">
        <v>21</v>
      </c>
      <c r="N963" s="5">
        <v>2980259028.29</v>
      </c>
      <c r="O963" s="2" t="s">
        <v>22</v>
      </c>
      <c r="P963" s="5">
        <v>41217324.509999998</v>
      </c>
      <c r="Q963" s="5">
        <v>42726910.240000002</v>
      </c>
      <c r="R963" s="5">
        <v>2981768614.02</v>
      </c>
      <c r="S963" s="2" t="s">
        <v>22</v>
      </c>
    </row>
    <row r="964" spans="2:19">
      <c r="B964" s="86" t="s">
        <v>16</v>
      </c>
      <c r="C964" s="87"/>
      <c r="D964" s="88" t="s">
        <v>261</v>
      </c>
      <c r="E964" s="89"/>
      <c r="F964" s="87"/>
      <c r="G964" s="2" t="s">
        <v>26</v>
      </c>
      <c r="H964" s="2">
        <v>1998007774</v>
      </c>
      <c r="I964" s="2" t="s">
        <v>23</v>
      </c>
      <c r="J964" s="3" t="s">
        <v>24</v>
      </c>
      <c r="L964" s="2">
        <v>2030101000000</v>
      </c>
      <c r="M964" s="4" t="s">
        <v>21</v>
      </c>
      <c r="N964" s="5">
        <v>4074785982.3400002</v>
      </c>
      <c r="O964" s="2" t="s">
        <v>22</v>
      </c>
      <c r="P964" s="5">
        <v>653.99</v>
      </c>
      <c r="Q964" s="5">
        <v>57898806.770000003</v>
      </c>
      <c r="R964" s="5">
        <v>4132684135.1199999</v>
      </c>
      <c r="S964" s="2" t="s">
        <v>22</v>
      </c>
    </row>
    <row r="965" spans="2:19">
      <c r="B965" s="86" t="s">
        <v>16</v>
      </c>
      <c r="C965" s="87"/>
      <c r="D965" s="88" t="s">
        <v>262</v>
      </c>
      <c r="E965" s="89"/>
      <c r="F965" s="87"/>
      <c r="G965" s="2" t="s">
        <v>26</v>
      </c>
      <c r="H965" s="2">
        <v>1979001138</v>
      </c>
      <c r="I965" s="2" t="s">
        <v>27</v>
      </c>
      <c r="J965" s="3" t="s">
        <v>24</v>
      </c>
      <c r="L965" s="2">
        <v>2030101000000</v>
      </c>
      <c r="M965" s="4" t="s">
        <v>21</v>
      </c>
      <c r="N965" s="5">
        <v>41733707.659999996</v>
      </c>
      <c r="O965" s="2" t="s">
        <v>22</v>
      </c>
      <c r="P965" s="5">
        <v>69699.520000000004</v>
      </c>
      <c r="Q965" s="5">
        <v>4956434.21</v>
      </c>
      <c r="R965" s="5">
        <v>46620442.350000001</v>
      </c>
      <c r="S965" s="2" t="s">
        <v>22</v>
      </c>
    </row>
    <row r="966" spans="2:19">
      <c r="B966" s="86" t="s">
        <v>16</v>
      </c>
      <c r="C966" s="87"/>
      <c r="D966" s="88" t="s">
        <v>262</v>
      </c>
      <c r="E966" s="89"/>
      <c r="F966" s="87"/>
      <c r="G966" s="2" t="s">
        <v>26</v>
      </c>
      <c r="H966" s="2">
        <v>1991001274</v>
      </c>
      <c r="I966" s="2" t="s">
        <v>27</v>
      </c>
      <c r="J966" s="3" t="s">
        <v>24</v>
      </c>
      <c r="L966" s="2">
        <v>2030101000000</v>
      </c>
      <c r="M966" s="4" t="s">
        <v>21</v>
      </c>
      <c r="N966" s="5">
        <v>36763223.270000003</v>
      </c>
      <c r="O966" s="2" t="s">
        <v>22</v>
      </c>
      <c r="P966" s="5">
        <v>3522285.62</v>
      </c>
      <c r="Q966" s="5">
        <v>58406.63</v>
      </c>
      <c r="R966" s="5">
        <v>33299344.280000001</v>
      </c>
      <c r="S966" s="2" t="s">
        <v>22</v>
      </c>
    </row>
    <row r="967" spans="2:19">
      <c r="B967" s="86" t="s">
        <v>16</v>
      </c>
      <c r="C967" s="87"/>
      <c r="D967" s="88" t="s">
        <v>262</v>
      </c>
      <c r="E967" s="89"/>
      <c r="F967" s="87"/>
      <c r="G967" s="2" t="s">
        <v>26</v>
      </c>
      <c r="H967" s="2">
        <v>2013001118</v>
      </c>
      <c r="I967" s="2" t="s">
        <v>19</v>
      </c>
      <c r="J967" s="3" t="s">
        <v>24</v>
      </c>
      <c r="L967" s="2">
        <v>2030101000000</v>
      </c>
      <c r="M967" s="4" t="s">
        <v>21</v>
      </c>
      <c r="N967" s="5">
        <v>8748135.9800000004</v>
      </c>
      <c r="O967" s="2" t="s">
        <v>22</v>
      </c>
      <c r="P967" s="5">
        <v>0</v>
      </c>
      <c r="Q967" s="5">
        <v>141121.35999999999</v>
      </c>
      <c r="R967" s="5">
        <v>8889257.3399999999</v>
      </c>
      <c r="S967" s="2" t="s">
        <v>22</v>
      </c>
    </row>
    <row r="968" spans="2:19">
      <c r="B968" s="86" t="s">
        <v>16</v>
      </c>
      <c r="C968" s="87"/>
      <c r="D968" s="88" t="s">
        <v>263</v>
      </c>
      <c r="E968" s="89"/>
      <c r="F968" s="87"/>
      <c r="G968" s="2" t="s">
        <v>18</v>
      </c>
      <c r="H968" s="2">
        <v>2006003111</v>
      </c>
      <c r="I968" s="2" t="s">
        <v>19</v>
      </c>
      <c r="J968" s="3" t="s">
        <v>24</v>
      </c>
      <c r="L968" s="2">
        <v>2030101000000</v>
      </c>
      <c r="M968" s="4" t="s">
        <v>21</v>
      </c>
      <c r="N968" s="5">
        <v>174416440.59999999</v>
      </c>
      <c r="O968" s="2" t="s">
        <v>22</v>
      </c>
      <c r="P968" s="5">
        <v>322516.23</v>
      </c>
      <c r="Q968" s="5">
        <v>6351451.2800000003</v>
      </c>
      <c r="R968" s="5">
        <v>180445375.65000001</v>
      </c>
      <c r="S968" s="2" t="s">
        <v>22</v>
      </c>
    </row>
    <row r="969" spans="2:19">
      <c r="B969" s="86" t="s">
        <v>16</v>
      </c>
      <c r="C969" s="87"/>
      <c r="D969" s="88" t="s">
        <v>263</v>
      </c>
      <c r="E969" s="89"/>
      <c r="F969" s="87"/>
      <c r="G969" s="2" t="s">
        <v>18</v>
      </c>
      <c r="H969" s="2">
        <v>2007002329</v>
      </c>
      <c r="I969" s="2" t="s">
        <v>19</v>
      </c>
      <c r="J969" s="3" t="s">
        <v>24</v>
      </c>
      <c r="L969" s="2">
        <v>2030101000000</v>
      </c>
      <c r="M969" s="4" t="s">
        <v>21</v>
      </c>
      <c r="N969" s="5">
        <v>1856827640.71</v>
      </c>
      <c r="O969" s="2" t="s">
        <v>22</v>
      </c>
      <c r="P969" s="5">
        <v>14512558.93</v>
      </c>
      <c r="Q969" s="5">
        <v>53685191.759999998</v>
      </c>
      <c r="R969" s="5">
        <v>1896000273.54</v>
      </c>
      <c r="S969" s="2" t="s">
        <v>22</v>
      </c>
    </row>
    <row r="970" spans="2:19">
      <c r="B970" s="86" t="s">
        <v>16</v>
      </c>
      <c r="C970" s="87"/>
      <c r="D970" s="88" t="s">
        <v>264</v>
      </c>
      <c r="E970" s="89"/>
      <c r="F970" s="87"/>
      <c r="G970" s="2" t="s">
        <v>26</v>
      </c>
      <c r="H970" s="2">
        <v>1976000165</v>
      </c>
      <c r="I970" s="2" t="s">
        <v>27</v>
      </c>
      <c r="J970" s="3" t="s">
        <v>24</v>
      </c>
      <c r="L970" s="2">
        <v>2030101000000</v>
      </c>
      <c r="M970" s="4" t="s">
        <v>21</v>
      </c>
      <c r="N970" s="5">
        <v>112384086.95999999</v>
      </c>
      <c r="O970" s="2" t="s">
        <v>22</v>
      </c>
      <c r="P970" s="5">
        <v>3534380.6</v>
      </c>
      <c r="Q970" s="5">
        <v>984339.66</v>
      </c>
      <c r="R970" s="5">
        <v>109834046.02</v>
      </c>
      <c r="S970" s="2" t="s">
        <v>22</v>
      </c>
    </row>
    <row r="971" spans="2:19">
      <c r="B971" s="86" t="s">
        <v>16</v>
      </c>
      <c r="C971" s="87"/>
      <c r="D971" s="88" t="s">
        <v>264</v>
      </c>
      <c r="E971" s="89"/>
      <c r="F971" s="87"/>
      <c r="G971" s="2" t="s">
        <v>26</v>
      </c>
      <c r="H971" s="2">
        <v>1976000238</v>
      </c>
      <c r="I971" s="2" t="s">
        <v>27</v>
      </c>
      <c r="J971" s="3" t="s">
        <v>28</v>
      </c>
      <c r="L971" s="2">
        <v>2030101000000</v>
      </c>
      <c r="M971" s="4" t="s">
        <v>21</v>
      </c>
      <c r="N971" s="5">
        <v>3805623.54</v>
      </c>
      <c r="O971" s="2" t="s">
        <v>22</v>
      </c>
      <c r="P971" s="5">
        <v>115558.91</v>
      </c>
      <c r="Q971" s="5">
        <v>17644.88</v>
      </c>
      <c r="R971" s="5">
        <v>3707709.51</v>
      </c>
      <c r="S971" s="2" t="s">
        <v>22</v>
      </c>
    </row>
    <row r="972" spans="2:19">
      <c r="B972" s="86" t="s">
        <v>16</v>
      </c>
      <c r="C972" s="87"/>
      <c r="D972" s="88" t="s">
        <v>265</v>
      </c>
      <c r="E972" s="89"/>
      <c r="F972" s="87"/>
      <c r="G972" s="2" t="s">
        <v>18</v>
      </c>
      <c r="H972" s="2">
        <v>1991001029</v>
      </c>
      <c r="I972" s="2" t="s">
        <v>27</v>
      </c>
      <c r="J972" s="3" t="s">
        <v>28</v>
      </c>
      <c r="L972" s="2">
        <v>2030101000000</v>
      </c>
      <c r="M972" s="4" t="s">
        <v>21</v>
      </c>
      <c r="N972" s="5">
        <v>8022620420.9399996</v>
      </c>
      <c r="O972" s="2" t="s">
        <v>22</v>
      </c>
      <c r="P972" s="5">
        <v>2293525250.2399998</v>
      </c>
      <c r="Q972" s="5">
        <v>2055289881.9400001</v>
      </c>
      <c r="R972" s="5">
        <v>7784385052.6400003</v>
      </c>
      <c r="S972" s="2" t="s">
        <v>22</v>
      </c>
    </row>
    <row r="973" spans="2:19">
      <c r="B973" s="86" t="s">
        <v>16</v>
      </c>
      <c r="C973" s="87"/>
      <c r="D973" s="88" t="s">
        <v>265</v>
      </c>
      <c r="E973" s="89"/>
      <c r="F973" s="87"/>
      <c r="G973" s="2" t="s">
        <v>18</v>
      </c>
      <c r="H973" s="2">
        <v>2000000819</v>
      </c>
      <c r="I973" s="2" t="s">
        <v>27</v>
      </c>
      <c r="J973" s="3" t="s">
        <v>28</v>
      </c>
      <c r="L973" s="2">
        <v>2030101000000</v>
      </c>
      <c r="M973" s="4" t="s">
        <v>21</v>
      </c>
      <c r="N973" s="5">
        <v>44981709.950000003</v>
      </c>
      <c r="O973" s="2" t="s">
        <v>22</v>
      </c>
      <c r="P973" s="5">
        <v>2699833.94</v>
      </c>
      <c r="Q973" s="5">
        <v>2633061.61</v>
      </c>
      <c r="R973" s="5">
        <v>44914937.619999997</v>
      </c>
      <c r="S973" s="2" t="s">
        <v>22</v>
      </c>
    </row>
    <row r="974" spans="2:19">
      <c r="B974" s="86" t="s">
        <v>16</v>
      </c>
      <c r="C974" s="87"/>
      <c r="D974" s="88" t="s">
        <v>265</v>
      </c>
      <c r="E974" s="89"/>
      <c r="F974" s="87"/>
      <c r="G974" s="2" t="s">
        <v>18</v>
      </c>
      <c r="H974" s="2">
        <v>2000000983</v>
      </c>
      <c r="I974" s="2" t="s">
        <v>27</v>
      </c>
      <c r="J974" s="3" t="s">
        <v>28</v>
      </c>
      <c r="L974" s="2">
        <v>2030101000000</v>
      </c>
      <c r="M974" s="4" t="s">
        <v>21</v>
      </c>
      <c r="N974" s="5">
        <v>11074358</v>
      </c>
      <c r="O974" s="2" t="s">
        <v>22</v>
      </c>
      <c r="P974" s="5">
        <v>1715397.74</v>
      </c>
      <c r="Q974" s="5">
        <v>1918755.86</v>
      </c>
      <c r="R974" s="5">
        <v>11277716.119999999</v>
      </c>
      <c r="S974" s="2" t="s">
        <v>22</v>
      </c>
    </row>
    <row r="975" spans="2:19">
      <c r="B975" s="86" t="s">
        <v>16</v>
      </c>
      <c r="C975" s="87"/>
      <c r="D975" s="88" t="s">
        <v>265</v>
      </c>
      <c r="E975" s="89"/>
      <c r="F975" s="87"/>
      <c r="G975" s="2" t="s">
        <v>18</v>
      </c>
      <c r="H975" s="2">
        <v>2000001947</v>
      </c>
      <c r="I975" s="2" t="s">
        <v>27</v>
      </c>
      <c r="J975" s="3" t="s">
        <v>28</v>
      </c>
      <c r="L975" s="2">
        <v>2030101000000</v>
      </c>
      <c r="M975" s="4" t="s">
        <v>21</v>
      </c>
      <c r="N975" s="5">
        <v>220633053.55000001</v>
      </c>
      <c r="O975" s="2" t="s">
        <v>22</v>
      </c>
      <c r="P975" s="5">
        <v>21215505.739999998</v>
      </c>
      <c r="Q975" s="5">
        <v>15040063.810000001</v>
      </c>
      <c r="R975" s="5">
        <v>214457611.62</v>
      </c>
      <c r="S975" s="2" t="s">
        <v>22</v>
      </c>
    </row>
    <row r="976" spans="2:19">
      <c r="B976" s="86" t="s">
        <v>16</v>
      </c>
      <c r="C976" s="87"/>
      <c r="D976" s="88" t="s">
        <v>265</v>
      </c>
      <c r="E976" s="89"/>
      <c r="F976" s="87"/>
      <c r="G976" s="2" t="s">
        <v>18</v>
      </c>
      <c r="H976" s="2">
        <v>2000004318</v>
      </c>
      <c r="I976" s="2" t="s">
        <v>23</v>
      </c>
      <c r="J976" s="3" t="s">
        <v>28</v>
      </c>
      <c r="L976" s="2">
        <v>2030101000000</v>
      </c>
      <c r="M976" s="4" t="s">
        <v>21</v>
      </c>
      <c r="N976" s="5">
        <v>782606904.24000001</v>
      </c>
      <c r="O976" s="2" t="s">
        <v>22</v>
      </c>
      <c r="P976" s="5">
        <v>42240370.939999998</v>
      </c>
      <c r="Q976" s="5">
        <v>55952504.289999999</v>
      </c>
      <c r="R976" s="5">
        <v>796319037.59000003</v>
      </c>
      <c r="S976" s="2" t="s">
        <v>22</v>
      </c>
    </row>
    <row r="977" spans="2:19">
      <c r="B977" s="86" t="s">
        <v>16</v>
      </c>
      <c r="C977" s="87"/>
      <c r="D977" s="88" t="s">
        <v>265</v>
      </c>
      <c r="E977" s="89"/>
      <c r="F977" s="87"/>
      <c r="G977" s="2" t="s">
        <v>18</v>
      </c>
      <c r="H977" s="2">
        <v>2002003947</v>
      </c>
      <c r="I977" s="2" t="s">
        <v>23</v>
      </c>
      <c r="J977" s="3" t="s">
        <v>28</v>
      </c>
      <c r="L977" s="2">
        <v>2030101000000</v>
      </c>
      <c r="M977" s="4" t="s">
        <v>21</v>
      </c>
      <c r="N977" s="5">
        <v>481108564.91000003</v>
      </c>
      <c r="O977" s="2" t="s">
        <v>22</v>
      </c>
      <c r="P977" s="5">
        <v>54857403.380000003</v>
      </c>
      <c r="Q977" s="5">
        <v>35663527.359999999</v>
      </c>
      <c r="R977" s="5">
        <v>461914688.88999999</v>
      </c>
      <c r="S977" s="2" t="s">
        <v>22</v>
      </c>
    </row>
    <row r="978" spans="2:19">
      <c r="B978" s="86" t="s">
        <v>16</v>
      </c>
      <c r="C978" s="87"/>
      <c r="D978" s="88" t="s">
        <v>265</v>
      </c>
      <c r="E978" s="89"/>
      <c r="F978" s="87"/>
      <c r="G978" s="2" t="s">
        <v>18</v>
      </c>
      <c r="H978" s="2">
        <v>2013001592</v>
      </c>
      <c r="I978" s="2" t="s">
        <v>19</v>
      </c>
      <c r="J978" s="3" t="s">
        <v>24</v>
      </c>
      <c r="L978" s="2">
        <v>2030101000000</v>
      </c>
      <c r="M978" s="4" t="s">
        <v>21</v>
      </c>
      <c r="N978" s="5">
        <v>192614936.47</v>
      </c>
      <c r="O978" s="2" t="s">
        <v>22</v>
      </c>
      <c r="P978" s="5">
        <v>120048.5</v>
      </c>
      <c r="Q978" s="5">
        <v>2779880.23</v>
      </c>
      <c r="R978" s="5">
        <v>195274768.19999999</v>
      </c>
      <c r="S978" s="2" t="s">
        <v>22</v>
      </c>
    </row>
    <row r="979" spans="2:19">
      <c r="B979" s="86" t="s">
        <v>16</v>
      </c>
      <c r="C979" s="87"/>
      <c r="D979" s="88" t="s">
        <v>265</v>
      </c>
      <c r="E979" s="89"/>
      <c r="F979" s="87"/>
      <c r="G979" s="2" t="s">
        <v>18</v>
      </c>
      <c r="H979" s="2">
        <v>4009670029</v>
      </c>
      <c r="I979" s="2" t="s">
        <v>19</v>
      </c>
      <c r="J979" s="3" t="s">
        <v>24</v>
      </c>
      <c r="L979" s="2">
        <v>2030101000000</v>
      </c>
      <c r="M979" s="4" t="s">
        <v>21</v>
      </c>
      <c r="N979" s="5">
        <v>4770282346.6899996</v>
      </c>
      <c r="O979" s="2" t="s">
        <v>22</v>
      </c>
      <c r="P979" s="5">
        <v>0</v>
      </c>
      <c r="Q979" s="5">
        <v>145612499.88</v>
      </c>
      <c r="R979" s="5">
        <v>4915894846.5699997</v>
      </c>
      <c r="S979" s="2" t="s">
        <v>22</v>
      </c>
    </row>
    <row r="980" spans="2:19">
      <c r="B980" s="86" t="s">
        <v>16</v>
      </c>
      <c r="C980" s="87"/>
      <c r="D980" s="88" t="s">
        <v>266</v>
      </c>
      <c r="E980" s="89"/>
      <c r="F980" s="87"/>
      <c r="G980" s="2" t="s">
        <v>18</v>
      </c>
      <c r="H980" s="2">
        <v>1985000229</v>
      </c>
      <c r="I980" s="2" t="s">
        <v>27</v>
      </c>
      <c r="J980" s="3" t="s">
        <v>28</v>
      </c>
      <c r="L980" s="2">
        <v>2030101000000</v>
      </c>
      <c r="M980" s="4" t="s">
        <v>21</v>
      </c>
      <c r="N980" s="5">
        <v>73510646.760000005</v>
      </c>
      <c r="O980" s="2" t="s">
        <v>22</v>
      </c>
      <c r="P980" s="5">
        <v>63796.81</v>
      </c>
      <c r="Q980" s="5">
        <v>19498.939999999999</v>
      </c>
      <c r="R980" s="5">
        <v>73466348.890000001</v>
      </c>
      <c r="S980" s="2" t="s">
        <v>22</v>
      </c>
    </row>
    <row r="981" spans="2:19">
      <c r="B981" s="86" t="s">
        <v>16</v>
      </c>
      <c r="C981" s="87"/>
      <c r="D981" s="88" t="s">
        <v>267</v>
      </c>
      <c r="E981" s="89"/>
      <c r="F981" s="87"/>
      <c r="G981" s="2" t="s">
        <v>26</v>
      </c>
      <c r="H981" s="2">
        <v>2013000138</v>
      </c>
      <c r="I981" s="2" t="s">
        <v>19</v>
      </c>
      <c r="J981" s="3" t="s">
        <v>24</v>
      </c>
      <c r="L981" s="2">
        <v>2030101000000</v>
      </c>
      <c r="M981" s="4" t="s">
        <v>21</v>
      </c>
      <c r="N981" s="5">
        <v>623145219.41999996</v>
      </c>
      <c r="O981" s="2" t="s">
        <v>22</v>
      </c>
      <c r="P981" s="5">
        <v>9648.3799999999992</v>
      </c>
      <c r="Q981" s="5">
        <v>20204490.43</v>
      </c>
      <c r="R981" s="5">
        <v>643340061.47000003</v>
      </c>
      <c r="S981" s="2" t="s">
        <v>22</v>
      </c>
    </row>
    <row r="982" spans="2:19">
      <c r="B982" s="86" t="s">
        <v>16</v>
      </c>
      <c r="C982" s="87"/>
      <c r="D982" s="88" t="s">
        <v>267</v>
      </c>
      <c r="E982" s="89"/>
      <c r="F982" s="87"/>
      <c r="G982" s="2" t="s">
        <v>26</v>
      </c>
      <c r="H982" s="2">
        <v>2013000219</v>
      </c>
      <c r="I982" s="2" t="s">
        <v>19</v>
      </c>
      <c r="J982" s="3" t="s">
        <v>24</v>
      </c>
      <c r="L982" s="2">
        <v>2030101000000</v>
      </c>
      <c r="M982" s="4" t="s">
        <v>21</v>
      </c>
      <c r="N982" s="5">
        <v>909858545.51999998</v>
      </c>
      <c r="O982" s="2" t="s">
        <v>22</v>
      </c>
      <c r="P982" s="5">
        <v>0</v>
      </c>
      <c r="Q982" s="5">
        <v>14989829.699999999</v>
      </c>
      <c r="R982" s="5">
        <v>924848375.22000003</v>
      </c>
      <c r="S982" s="2" t="s">
        <v>22</v>
      </c>
    </row>
    <row r="983" spans="2:19">
      <c r="B983" s="86" t="s">
        <v>16</v>
      </c>
      <c r="C983" s="87"/>
      <c r="D983" s="88" t="s">
        <v>267</v>
      </c>
      <c r="E983" s="89"/>
      <c r="F983" s="87"/>
      <c r="G983" s="2" t="s">
        <v>26</v>
      </c>
      <c r="H983" s="2">
        <v>2013002092</v>
      </c>
      <c r="I983" s="2" t="s">
        <v>19</v>
      </c>
      <c r="J983" s="3" t="s">
        <v>24</v>
      </c>
      <c r="L983" s="2">
        <v>2030101000000</v>
      </c>
      <c r="M983" s="4" t="s">
        <v>21</v>
      </c>
      <c r="N983" s="5">
        <v>968676452.48000002</v>
      </c>
      <c r="O983" s="2" t="s">
        <v>22</v>
      </c>
      <c r="P983" s="5">
        <v>0</v>
      </c>
      <c r="Q983" s="5">
        <v>18391359.960000001</v>
      </c>
      <c r="R983" s="5">
        <v>987067812.44000006</v>
      </c>
      <c r="S983" s="2" t="s">
        <v>22</v>
      </c>
    </row>
    <row r="984" spans="2:19">
      <c r="B984" s="86" t="s">
        <v>16</v>
      </c>
      <c r="C984" s="87"/>
      <c r="D984" s="88" t="s">
        <v>267</v>
      </c>
      <c r="E984" s="89"/>
      <c r="F984" s="87"/>
      <c r="G984" s="2" t="s">
        <v>26</v>
      </c>
      <c r="H984" s="2">
        <v>2018001329</v>
      </c>
      <c r="I984" s="2" t="s">
        <v>19</v>
      </c>
      <c r="J984" s="3" t="s">
        <v>24</v>
      </c>
      <c r="L984" s="2">
        <v>2030101000000</v>
      </c>
      <c r="M984" s="4" t="s">
        <v>21</v>
      </c>
      <c r="N984" s="5">
        <v>7057949.6699999999</v>
      </c>
      <c r="O984" s="2" t="s">
        <v>22</v>
      </c>
      <c r="P984" s="5">
        <v>0</v>
      </c>
      <c r="Q984" s="5">
        <v>469931.63</v>
      </c>
      <c r="R984" s="5">
        <v>7527881.2999999998</v>
      </c>
      <c r="S984" s="2" t="s">
        <v>22</v>
      </c>
    </row>
    <row r="985" spans="2:19">
      <c r="B985" s="86" t="s">
        <v>16</v>
      </c>
      <c r="C985" s="87"/>
      <c r="D985" s="88" t="s">
        <v>267</v>
      </c>
      <c r="E985" s="89"/>
      <c r="F985" s="87"/>
      <c r="G985" s="2" t="s">
        <v>26</v>
      </c>
      <c r="H985" s="2">
        <v>2018001892</v>
      </c>
      <c r="I985" s="2" t="s">
        <v>19</v>
      </c>
      <c r="J985" s="3" t="s">
        <v>24</v>
      </c>
      <c r="L985" s="2">
        <v>2030101000000</v>
      </c>
      <c r="M985" s="4" t="s">
        <v>21</v>
      </c>
      <c r="N985" s="5">
        <v>15737977.939999999</v>
      </c>
      <c r="O985" s="2" t="s">
        <v>22</v>
      </c>
      <c r="P985" s="5">
        <v>0</v>
      </c>
      <c r="Q985" s="5">
        <v>786027.52000000002</v>
      </c>
      <c r="R985" s="5">
        <v>16524005.460000001</v>
      </c>
      <c r="S985" s="2" t="s">
        <v>22</v>
      </c>
    </row>
    <row r="986" spans="2:19">
      <c r="B986" s="86" t="s">
        <v>16</v>
      </c>
      <c r="C986" s="87"/>
      <c r="D986" s="88" t="s">
        <v>267</v>
      </c>
      <c r="E986" s="89"/>
      <c r="F986" s="87"/>
      <c r="G986" s="2" t="s">
        <v>26</v>
      </c>
      <c r="H986" s="2">
        <v>2019003856</v>
      </c>
      <c r="I986" s="2" t="s">
        <v>19</v>
      </c>
      <c r="J986" s="3" t="s">
        <v>24</v>
      </c>
      <c r="L986" s="2">
        <v>2030101000000</v>
      </c>
      <c r="M986" s="4" t="s">
        <v>21</v>
      </c>
      <c r="N986" s="5">
        <v>4730228.0599999996</v>
      </c>
      <c r="O986" s="2" t="s">
        <v>22</v>
      </c>
      <c r="P986" s="5">
        <v>0</v>
      </c>
      <c r="Q986" s="5">
        <v>479501.03</v>
      </c>
      <c r="R986" s="5">
        <v>5209729.09</v>
      </c>
      <c r="S986" s="2" t="s">
        <v>22</v>
      </c>
    </row>
    <row r="987" spans="2:19">
      <c r="B987" s="86" t="s">
        <v>16</v>
      </c>
      <c r="C987" s="87"/>
      <c r="D987" s="88" t="s">
        <v>267</v>
      </c>
      <c r="E987" s="89"/>
      <c r="F987" s="87"/>
      <c r="G987" s="2" t="s">
        <v>26</v>
      </c>
      <c r="H987" s="2">
        <v>2020000474</v>
      </c>
      <c r="I987" s="2" t="s">
        <v>19</v>
      </c>
      <c r="J987" s="3" t="s">
        <v>24</v>
      </c>
      <c r="L987" s="2">
        <v>2030101000000</v>
      </c>
      <c r="M987" s="4" t="s">
        <v>21</v>
      </c>
      <c r="N987" s="5">
        <v>2157959.9700000002</v>
      </c>
      <c r="O987" s="2" t="s">
        <v>22</v>
      </c>
      <c r="P987" s="5">
        <v>0</v>
      </c>
      <c r="Q987" s="5">
        <v>259780.81</v>
      </c>
      <c r="R987" s="5">
        <v>2417740.7799999998</v>
      </c>
      <c r="S987" s="2" t="s">
        <v>22</v>
      </c>
    </row>
    <row r="988" spans="2:19">
      <c r="B988" s="86" t="s">
        <v>16</v>
      </c>
      <c r="C988" s="87"/>
      <c r="D988" s="88" t="s">
        <v>267</v>
      </c>
      <c r="E988" s="89"/>
      <c r="F988" s="87"/>
      <c r="G988" s="2" t="s">
        <v>26</v>
      </c>
      <c r="H988" s="2">
        <v>2020002647</v>
      </c>
      <c r="I988" s="2" t="s">
        <v>19</v>
      </c>
      <c r="J988" s="3" t="s">
        <v>24</v>
      </c>
      <c r="L988" s="2">
        <v>2030101000000</v>
      </c>
      <c r="M988" s="4" t="s">
        <v>21</v>
      </c>
      <c r="N988" s="5">
        <v>3074866.51</v>
      </c>
      <c r="O988" s="2" t="s">
        <v>22</v>
      </c>
      <c r="P988" s="5">
        <v>0</v>
      </c>
      <c r="Q988" s="5">
        <v>419841.31</v>
      </c>
      <c r="R988" s="5">
        <v>3494707.82</v>
      </c>
      <c r="S988" s="2" t="s">
        <v>22</v>
      </c>
    </row>
    <row r="989" spans="2:19">
      <c r="B989" s="86" t="s">
        <v>16</v>
      </c>
      <c r="C989" s="87"/>
      <c r="D989" s="88" t="s">
        <v>268</v>
      </c>
      <c r="E989" s="89"/>
      <c r="F989" s="87"/>
      <c r="G989" s="2" t="s">
        <v>18</v>
      </c>
      <c r="H989" s="2">
        <v>2010002318</v>
      </c>
      <c r="I989" s="2" t="s">
        <v>19</v>
      </c>
      <c r="J989" s="3" t="s">
        <v>24</v>
      </c>
      <c r="L989" s="2">
        <v>2030101000000</v>
      </c>
      <c r="M989" s="4" t="s">
        <v>21</v>
      </c>
      <c r="N989" s="5">
        <v>1428448.41</v>
      </c>
      <c r="O989" s="2" t="s">
        <v>22</v>
      </c>
      <c r="P989" s="5">
        <v>0</v>
      </c>
      <c r="Q989" s="5">
        <v>32924.74</v>
      </c>
      <c r="R989" s="5">
        <v>1461373.15</v>
      </c>
      <c r="S989" s="2" t="s">
        <v>22</v>
      </c>
    </row>
    <row r="990" spans="2:19">
      <c r="B990" s="86" t="s">
        <v>16</v>
      </c>
      <c r="C990" s="87"/>
      <c r="D990" s="88" t="s">
        <v>268</v>
      </c>
      <c r="E990" s="89"/>
      <c r="F990" s="87"/>
      <c r="G990" s="2" t="s">
        <v>18</v>
      </c>
      <c r="H990" s="2">
        <v>2010005392</v>
      </c>
      <c r="I990" s="2" t="s">
        <v>19</v>
      </c>
      <c r="J990" s="3" t="s">
        <v>24</v>
      </c>
      <c r="L990" s="2">
        <v>2030101000000</v>
      </c>
      <c r="M990" s="4" t="s">
        <v>21</v>
      </c>
      <c r="N990" s="5">
        <v>124925923.81</v>
      </c>
      <c r="O990" s="2" t="s">
        <v>22</v>
      </c>
      <c r="P990" s="5">
        <v>21168000.050000001</v>
      </c>
      <c r="Q990" s="5">
        <v>23319661.640000001</v>
      </c>
      <c r="R990" s="5">
        <v>127077585.40000001</v>
      </c>
      <c r="S990" s="2" t="s">
        <v>22</v>
      </c>
    </row>
    <row r="991" spans="2:19">
      <c r="B991" s="86" t="s">
        <v>16</v>
      </c>
      <c r="C991" s="87"/>
      <c r="D991" s="88" t="s">
        <v>268</v>
      </c>
      <c r="E991" s="89"/>
      <c r="F991" s="87"/>
      <c r="G991" s="2" t="s">
        <v>18</v>
      </c>
      <c r="H991" s="2">
        <v>2011001765</v>
      </c>
      <c r="I991" s="2" t="s">
        <v>19</v>
      </c>
      <c r="J991" s="3" t="s">
        <v>24</v>
      </c>
      <c r="L991" s="2">
        <v>2030101000000</v>
      </c>
      <c r="M991" s="4" t="s">
        <v>21</v>
      </c>
      <c r="N991" s="5">
        <v>24271830.350000001</v>
      </c>
      <c r="O991" s="2" t="s">
        <v>22</v>
      </c>
      <c r="P991" s="5">
        <v>0</v>
      </c>
      <c r="Q991" s="5">
        <v>613965.28</v>
      </c>
      <c r="R991" s="5">
        <v>24885795.629999999</v>
      </c>
      <c r="S991" s="2" t="s">
        <v>22</v>
      </c>
    </row>
    <row r="992" spans="2:19">
      <c r="B992" s="86" t="s">
        <v>16</v>
      </c>
      <c r="C992" s="87"/>
      <c r="D992" s="88" t="s">
        <v>269</v>
      </c>
      <c r="E992" s="89"/>
      <c r="F992" s="87"/>
      <c r="G992" s="2" t="s">
        <v>18</v>
      </c>
      <c r="H992" s="2">
        <v>2000007074</v>
      </c>
      <c r="I992" s="2" t="s">
        <v>23</v>
      </c>
      <c r="J992" s="3" t="s">
        <v>24</v>
      </c>
      <c r="L992" s="2">
        <v>2030101000000</v>
      </c>
      <c r="M992" s="4" t="s">
        <v>21</v>
      </c>
      <c r="N992" s="5">
        <v>316458779.75</v>
      </c>
      <c r="O992" s="2" t="s">
        <v>22</v>
      </c>
      <c r="P992" s="5">
        <v>2427851.81</v>
      </c>
      <c r="Q992" s="5">
        <v>2883136.59</v>
      </c>
      <c r="R992" s="5">
        <v>316914064.52999997</v>
      </c>
      <c r="S992" s="2" t="s">
        <v>22</v>
      </c>
    </row>
    <row r="993" spans="2:19">
      <c r="B993" s="86" t="s">
        <v>16</v>
      </c>
      <c r="C993" s="87"/>
      <c r="D993" s="88" t="s">
        <v>270</v>
      </c>
      <c r="E993" s="89"/>
      <c r="F993" s="87"/>
      <c r="G993" s="2" t="s">
        <v>18</v>
      </c>
      <c r="H993" s="2">
        <v>1981000992</v>
      </c>
      <c r="I993" s="2" t="s">
        <v>27</v>
      </c>
      <c r="J993" s="3" t="s">
        <v>28</v>
      </c>
      <c r="L993" s="2">
        <v>2030101000000</v>
      </c>
      <c r="M993" s="4" t="s">
        <v>21</v>
      </c>
      <c r="N993" s="5">
        <v>50388243.310000002</v>
      </c>
      <c r="O993" s="2" t="s">
        <v>22</v>
      </c>
      <c r="P993" s="5">
        <v>4895275.3099999996</v>
      </c>
      <c r="Q993" s="5">
        <v>7007.05</v>
      </c>
      <c r="R993" s="5">
        <v>45499975.049999997</v>
      </c>
      <c r="S993" s="2" t="s">
        <v>22</v>
      </c>
    </row>
    <row r="994" spans="2:19">
      <c r="B994" s="86" t="s">
        <v>16</v>
      </c>
      <c r="C994" s="87"/>
      <c r="D994" s="88" t="s">
        <v>270</v>
      </c>
      <c r="E994" s="89"/>
      <c r="F994" s="87"/>
      <c r="G994" s="2" t="s">
        <v>18</v>
      </c>
      <c r="H994" s="2">
        <v>1985001292</v>
      </c>
      <c r="I994" s="2" t="s">
        <v>27</v>
      </c>
      <c r="J994" s="3" t="s">
        <v>28</v>
      </c>
      <c r="L994" s="2">
        <v>2030101000000</v>
      </c>
      <c r="M994" s="4" t="s">
        <v>21</v>
      </c>
      <c r="N994" s="5">
        <v>5602207</v>
      </c>
      <c r="O994" s="2" t="s">
        <v>22</v>
      </c>
      <c r="P994" s="5">
        <v>132928</v>
      </c>
      <c r="Q994" s="5">
        <v>0</v>
      </c>
      <c r="R994" s="5">
        <v>5469279</v>
      </c>
      <c r="S994" s="2" t="s">
        <v>22</v>
      </c>
    </row>
    <row r="995" spans="2:19">
      <c r="B995" s="86" t="s">
        <v>16</v>
      </c>
      <c r="C995" s="87"/>
      <c r="D995" s="88" t="s">
        <v>270</v>
      </c>
      <c r="E995" s="89"/>
      <c r="F995" s="87"/>
      <c r="G995" s="2" t="s">
        <v>18</v>
      </c>
      <c r="H995" s="2">
        <v>1985001365</v>
      </c>
      <c r="I995" s="2" t="s">
        <v>27</v>
      </c>
      <c r="J995" s="3" t="s">
        <v>28</v>
      </c>
      <c r="L995" s="2">
        <v>2030101000000</v>
      </c>
      <c r="M995" s="4" t="s">
        <v>21</v>
      </c>
      <c r="N995" s="5">
        <v>53898304</v>
      </c>
      <c r="O995" s="2" t="s">
        <v>22</v>
      </c>
      <c r="P995" s="5">
        <v>0</v>
      </c>
      <c r="Q995" s="5">
        <v>71415</v>
      </c>
      <c r="R995" s="5">
        <v>53969719</v>
      </c>
      <c r="S995" s="2" t="s">
        <v>22</v>
      </c>
    </row>
    <row r="996" spans="2:19">
      <c r="B996" s="86" t="s">
        <v>16</v>
      </c>
      <c r="C996" s="87"/>
      <c r="D996" s="88" t="s">
        <v>270</v>
      </c>
      <c r="E996" s="89"/>
      <c r="F996" s="87"/>
      <c r="G996" s="2" t="s">
        <v>18</v>
      </c>
      <c r="H996" s="2">
        <v>1990001629</v>
      </c>
      <c r="I996" s="2" t="s">
        <v>27</v>
      </c>
      <c r="J996" s="3" t="s">
        <v>28</v>
      </c>
      <c r="L996" s="2">
        <v>2030101000000</v>
      </c>
      <c r="M996" s="4" t="s">
        <v>21</v>
      </c>
      <c r="N996" s="5">
        <v>14071782</v>
      </c>
      <c r="O996" s="2" t="s">
        <v>22</v>
      </c>
      <c r="P996" s="5">
        <v>284652</v>
      </c>
      <c r="Q996" s="5">
        <v>60784.9</v>
      </c>
      <c r="R996" s="5">
        <v>13847914.9</v>
      </c>
      <c r="S996" s="2" t="s">
        <v>22</v>
      </c>
    </row>
    <row r="997" spans="2:19">
      <c r="B997" s="86" t="s">
        <v>16</v>
      </c>
      <c r="C997" s="87"/>
      <c r="D997" s="88" t="s">
        <v>270</v>
      </c>
      <c r="E997" s="89"/>
      <c r="F997" s="87"/>
      <c r="G997" s="2" t="s">
        <v>18</v>
      </c>
      <c r="H997" s="2">
        <v>1994002883</v>
      </c>
      <c r="I997" s="2" t="s">
        <v>27</v>
      </c>
      <c r="J997" s="3" t="s">
        <v>28</v>
      </c>
      <c r="L997" s="2">
        <v>2030101000000</v>
      </c>
      <c r="M997" s="4" t="s">
        <v>21</v>
      </c>
      <c r="N997" s="5">
        <v>11760066.550000001</v>
      </c>
      <c r="O997" s="2" t="s">
        <v>22</v>
      </c>
      <c r="P997" s="5">
        <v>0</v>
      </c>
      <c r="Q997" s="5">
        <v>418566.79</v>
      </c>
      <c r="R997" s="5">
        <v>12178633.34</v>
      </c>
      <c r="S997" s="2" t="s">
        <v>22</v>
      </c>
    </row>
    <row r="998" spans="2:19">
      <c r="B998" s="86" t="s">
        <v>16</v>
      </c>
      <c r="C998" s="87"/>
      <c r="D998" s="88" t="s">
        <v>270</v>
      </c>
      <c r="E998" s="89"/>
      <c r="F998" s="87"/>
      <c r="G998" s="2" t="s">
        <v>18</v>
      </c>
      <c r="H998" s="2">
        <v>2000007783</v>
      </c>
      <c r="I998" s="2" t="s">
        <v>23</v>
      </c>
      <c r="J998" s="3" t="s">
        <v>24</v>
      </c>
      <c r="L998" s="2">
        <v>2030101000000</v>
      </c>
      <c r="M998" s="4" t="s">
        <v>21</v>
      </c>
      <c r="N998" s="5">
        <v>49743813.439999998</v>
      </c>
      <c r="O998" s="2" t="s">
        <v>22</v>
      </c>
      <c r="P998" s="5">
        <v>597379.42000000004</v>
      </c>
      <c r="Q998" s="5">
        <v>294998.08</v>
      </c>
      <c r="R998" s="5">
        <v>49441432.100000001</v>
      </c>
      <c r="S998" s="2" t="s">
        <v>22</v>
      </c>
    </row>
    <row r="999" spans="2:19">
      <c r="B999" s="86" t="s">
        <v>16</v>
      </c>
      <c r="C999" s="87"/>
      <c r="D999" s="88" t="s">
        <v>270</v>
      </c>
      <c r="E999" s="89"/>
      <c r="F999" s="87"/>
      <c r="G999" s="2" t="s">
        <v>18</v>
      </c>
      <c r="H999" s="2">
        <v>2005001538</v>
      </c>
      <c r="I999" s="2" t="s">
        <v>19</v>
      </c>
      <c r="J999" s="3" t="s">
        <v>24</v>
      </c>
      <c r="L999" s="2">
        <v>2030101000000</v>
      </c>
      <c r="M999" s="4" t="s">
        <v>21</v>
      </c>
      <c r="N999" s="5">
        <v>76714720.769999996</v>
      </c>
      <c r="O999" s="2" t="s">
        <v>22</v>
      </c>
      <c r="P999" s="5">
        <v>14325.79</v>
      </c>
      <c r="Q999" s="5">
        <v>834225.75</v>
      </c>
      <c r="R999" s="5">
        <v>77534620.730000004</v>
      </c>
      <c r="S999" s="2" t="s">
        <v>22</v>
      </c>
    </row>
    <row r="1000" spans="2:19">
      <c r="B1000" s="86" t="s">
        <v>16</v>
      </c>
      <c r="C1000" s="87"/>
      <c r="D1000" s="88" t="s">
        <v>270</v>
      </c>
      <c r="E1000" s="89"/>
      <c r="F1000" s="87"/>
      <c r="G1000" s="2" t="s">
        <v>18</v>
      </c>
      <c r="H1000" s="2">
        <v>2017001211</v>
      </c>
      <c r="I1000" s="2" t="s">
        <v>19</v>
      </c>
      <c r="J1000" s="3" t="s">
        <v>24</v>
      </c>
      <c r="L1000" s="2">
        <v>2030101000000</v>
      </c>
      <c r="M1000" s="4" t="s">
        <v>21</v>
      </c>
      <c r="N1000" s="5">
        <v>160774013.86000001</v>
      </c>
      <c r="O1000" s="2" t="s">
        <v>22</v>
      </c>
      <c r="P1000" s="5">
        <v>232580.69</v>
      </c>
      <c r="Q1000" s="5">
        <v>1006683.88</v>
      </c>
      <c r="R1000" s="5">
        <v>161548117.05000001</v>
      </c>
      <c r="S1000" s="2" t="s">
        <v>22</v>
      </c>
    </row>
    <row r="1001" spans="2:19">
      <c r="B1001" s="86" t="s">
        <v>16</v>
      </c>
      <c r="C1001" s="87"/>
      <c r="D1001" s="88" t="s">
        <v>271</v>
      </c>
      <c r="E1001" s="89"/>
      <c r="F1001" s="87"/>
      <c r="G1001" s="2" t="s">
        <v>18</v>
      </c>
      <c r="H1001" s="2">
        <v>2006000911</v>
      </c>
      <c r="I1001" s="2" t="s">
        <v>23</v>
      </c>
      <c r="J1001" s="3" t="s">
        <v>24</v>
      </c>
      <c r="L1001" s="2">
        <v>2030101000000</v>
      </c>
      <c r="M1001" s="4" t="s">
        <v>21</v>
      </c>
      <c r="N1001" s="5">
        <v>1564031195.95</v>
      </c>
      <c r="O1001" s="2" t="s">
        <v>22</v>
      </c>
      <c r="P1001" s="5">
        <v>3429331.36</v>
      </c>
      <c r="Q1001" s="5">
        <v>9000426.75</v>
      </c>
      <c r="R1001" s="5">
        <v>1569602291.3399999</v>
      </c>
      <c r="S1001" s="2" t="s">
        <v>22</v>
      </c>
    </row>
    <row r="1002" spans="2:19">
      <c r="B1002" s="86" t="s">
        <v>16</v>
      </c>
      <c r="C1002" s="87"/>
      <c r="D1002" s="88" t="s">
        <v>272</v>
      </c>
      <c r="E1002" s="89"/>
      <c r="F1002" s="87"/>
      <c r="G1002" s="2" t="s">
        <v>18</v>
      </c>
      <c r="H1002" s="2">
        <v>1988001129</v>
      </c>
      <c r="I1002" s="2" t="s">
        <v>27</v>
      </c>
      <c r="J1002" s="3" t="s">
        <v>28</v>
      </c>
      <c r="L1002" s="2">
        <v>2030101000000</v>
      </c>
      <c r="M1002" s="4" t="s">
        <v>21</v>
      </c>
      <c r="N1002" s="5">
        <v>3158056720.02</v>
      </c>
      <c r="O1002" s="2" t="s">
        <v>22</v>
      </c>
      <c r="P1002" s="5">
        <v>0</v>
      </c>
      <c r="Q1002" s="5">
        <v>133131068.8</v>
      </c>
      <c r="R1002" s="5">
        <v>3291187788.8200002</v>
      </c>
      <c r="S1002" s="2" t="s">
        <v>22</v>
      </c>
    </row>
    <row r="1003" spans="2:19">
      <c r="B1003" s="86" t="s">
        <v>16</v>
      </c>
      <c r="C1003" s="87"/>
      <c r="D1003" s="88" t="s">
        <v>272</v>
      </c>
      <c r="E1003" s="89"/>
      <c r="F1003" s="87"/>
      <c r="G1003" s="2" t="s">
        <v>18</v>
      </c>
      <c r="H1003" s="2">
        <v>1998006638</v>
      </c>
      <c r="I1003" s="2" t="s">
        <v>23</v>
      </c>
      <c r="J1003" s="3" t="s">
        <v>24</v>
      </c>
      <c r="L1003" s="2">
        <v>2030101000000</v>
      </c>
      <c r="M1003" s="4" t="s">
        <v>21</v>
      </c>
      <c r="N1003" s="5">
        <v>5312895770.1300001</v>
      </c>
      <c r="O1003" s="2" t="s">
        <v>22</v>
      </c>
      <c r="P1003" s="5">
        <v>8789206.1999999993</v>
      </c>
      <c r="Q1003" s="5">
        <v>25521931.899999999</v>
      </c>
      <c r="R1003" s="5">
        <v>5329628495.8299999</v>
      </c>
      <c r="S1003" s="2" t="s">
        <v>22</v>
      </c>
    </row>
    <row r="1004" spans="2:19">
      <c r="B1004" s="86" t="s">
        <v>16</v>
      </c>
      <c r="C1004" s="87"/>
      <c r="D1004" s="88" t="s">
        <v>273</v>
      </c>
      <c r="E1004" s="89"/>
      <c r="F1004" s="87"/>
      <c r="G1004" s="2" t="s">
        <v>18</v>
      </c>
      <c r="H1004" s="2">
        <v>1995003247</v>
      </c>
      <c r="I1004" s="2" t="s">
        <v>19</v>
      </c>
      <c r="J1004" s="3" t="s">
        <v>24</v>
      </c>
      <c r="L1004" s="2">
        <v>2030101000000</v>
      </c>
      <c r="M1004" s="4" t="s">
        <v>21</v>
      </c>
      <c r="N1004" s="5">
        <v>402659228.83999997</v>
      </c>
      <c r="O1004" s="2" t="s">
        <v>22</v>
      </c>
      <c r="P1004" s="5">
        <v>324741.15000000002</v>
      </c>
      <c r="Q1004" s="5">
        <v>3222420.16</v>
      </c>
      <c r="R1004" s="5">
        <v>405556907.85000002</v>
      </c>
      <c r="S1004" s="2" t="s">
        <v>22</v>
      </c>
    </row>
    <row r="1005" spans="2:19">
      <c r="B1005" s="86" t="s">
        <v>16</v>
      </c>
      <c r="C1005" s="87"/>
      <c r="D1005" s="88" t="s">
        <v>274</v>
      </c>
      <c r="E1005" s="89"/>
      <c r="F1005" s="87"/>
      <c r="G1005" s="2" t="s">
        <v>18</v>
      </c>
      <c r="H1005" s="2">
        <v>1990000983</v>
      </c>
      <c r="I1005" s="2" t="s">
        <v>23</v>
      </c>
      <c r="J1005" s="3" t="s">
        <v>24</v>
      </c>
      <c r="L1005" s="2">
        <v>2030101000000</v>
      </c>
      <c r="M1005" s="4" t="s">
        <v>21</v>
      </c>
      <c r="N1005" s="5">
        <v>91721237.219999999</v>
      </c>
      <c r="O1005" s="2" t="s">
        <v>22</v>
      </c>
      <c r="P1005" s="5">
        <v>431.44</v>
      </c>
      <c r="Q1005" s="5">
        <v>2182795.8199999998</v>
      </c>
      <c r="R1005" s="5">
        <v>93903601.599999994</v>
      </c>
      <c r="S1005" s="2" t="s">
        <v>22</v>
      </c>
    </row>
    <row r="1006" spans="2:19">
      <c r="B1006" s="86" t="s">
        <v>16</v>
      </c>
      <c r="C1006" s="87"/>
      <c r="D1006" s="88" t="s">
        <v>275</v>
      </c>
      <c r="E1006" s="89"/>
      <c r="F1006" s="87"/>
      <c r="G1006" s="2" t="s">
        <v>18</v>
      </c>
      <c r="H1006" s="2">
        <v>2010003756</v>
      </c>
      <c r="I1006" s="2" t="s">
        <v>19</v>
      </c>
      <c r="J1006" s="3" t="s">
        <v>24</v>
      </c>
      <c r="L1006" s="2">
        <v>2030101000000</v>
      </c>
      <c r="M1006" s="4" t="s">
        <v>21</v>
      </c>
      <c r="N1006" s="5">
        <v>335109120.52999997</v>
      </c>
      <c r="O1006" s="2" t="s">
        <v>22</v>
      </c>
      <c r="P1006" s="5">
        <v>286831.55</v>
      </c>
      <c r="Q1006" s="5">
        <v>2332270.4900000002</v>
      </c>
      <c r="R1006" s="5">
        <v>337154559.47000003</v>
      </c>
      <c r="S1006" s="2" t="s">
        <v>22</v>
      </c>
    </row>
    <row r="1007" spans="2:19">
      <c r="B1007" s="86" t="s">
        <v>16</v>
      </c>
      <c r="C1007" s="87"/>
      <c r="D1007" s="88" t="s">
        <v>276</v>
      </c>
      <c r="E1007" s="89"/>
      <c r="F1007" s="87"/>
      <c r="G1007" s="2" t="s">
        <v>18</v>
      </c>
      <c r="H1007" s="2">
        <v>1995002992</v>
      </c>
      <c r="I1007" s="2" t="s">
        <v>23</v>
      </c>
      <c r="J1007" s="3" t="s">
        <v>24</v>
      </c>
      <c r="L1007" s="2">
        <v>2030101000000</v>
      </c>
      <c r="M1007" s="4" t="s">
        <v>21</v>
      </c>
      <c r="N1007" s="5">
        <v>248493663.81999999</v>
      </c>
      <c r="O1007" s="2" t="s">
        <v>22</v>
      </c>
      <c r="P1007" s="5">
        <v>7997416.4299999997</v>
      </c>
      <c r="Q1007" s="5">
        <v>5990171.54</v>
      </c>
      <c r="R1007" s="5">
        <v>246486418.93000001</v>
      </c>
      <c r="S1007" s="2" t="s">
        <v>22</v>
      </c>
    </row>
    <row r="1008" spans="2:19">
      <c r="B1008" s="86" t="s">
        <v>16</v>
      </c>
      <c r="C1008" s="87"/>
      <c r="D1008" s="88" t="s">
        <v>277</v>
      </c>
      <c r="E1008" s="89"/>
      <c r="F1008" s="87"/>
      <c r="G1008" s="2" t="s">
        <v>18</v>
      </c>
      <c r="H1008" s="2">
        <v>2005002111</v>
      </c>
      <c r="I1008" s="2" t="s">
        <v>19</v>
      </c>
      <c r="J1008" s="3" t="s">
        <v>24</v>
      </c>
      <c r="L1008" s="2">
        <v>2030101000000</v>
      </c>
      <c r="M1008" s="4" t="s">
        <v>21</v>
      </c>
      <c r="N1008" s="5">
        <v>27396.58</v>
      </c>
      <c r="O1008" s="2" t="s">
        <v>22</v>
      </c>
      <c r="P1008" s="5">
        <v>0</v>
      </c>
      <c r="Q1008" s="5">
        <v>2.37</v>
      </c>
      <c r="R1008" s="5">
        <v>27398.95</v>
      </c>
      <c r="S1008" s="2" t="s">
        <v>22</v>
      </c>
    </row>
    <row r="1009" spans="2:19">
      <c r="B1009" s="86" t="s">
        <v>16</v>
      </c>
      <c r="C1009" s="87"/>
      <c r="D1009" s="88" t="s">
        <v>278</v>
      </c>
      <c r="E1009" s="89"/>
      <c r="F1009" s="87"/>
      <c r="G1009" s="2" t="s">
        <v>18</v>
      </c>
      <c r="H1009" s="2">
        <v>1974000192</v>
      </c>
      <c r="I1009" s="2" t="s">
        <v>19</v>
      </c>
      <c r="J1009" s="3" t="s">
        <v>24</v>
      </c>
      <c r="L1009" s="2">
        <v>2030101000000</v>
      </c>
      <c r="M1009" s="4" t="s">
        <v>21</v>
      </c>
      <c r="N1009" s="5">
        <v>1006845446.16</v>
      </c>
      <c r="O1009" s="2" t="s">
        <v>22</v>
      </c>
      <c r="P1009" s="5">
        <v>6178219.3099999996</v>
      </c>
      <c r="Q1009" s="5">
        <v>14319234.27</v>
      </c>
      <c r="R1009" s="5">
        <v>1014986461.12</v>
      </c>
      <c r="S1009" s="2" t="s">
        <v>22</v>
      </c>
    </row>
    <row r="1010" spans="2:19">
      <c r="B1010" s="86" t="s">
        <v>16</v>
      </c>
      <c r="C1010" s="87"/>
      <c r="D1010" s="88" t="s">
        <v>279</v>
      </c>
      <c r="E1010" s="89"/>
      <c r="F1010" s="87"/>
      <c r="G1010" s="2" t="s">
        <v>18</v>
      </c>
      <c r="H1010" s="2">
        <v>1981001719</v>
      </c>
      <c r="I1010" s="2" t="s">
        <v>27</v>
      </c>
      <c r="J1010" s="3" t="s">
        <v>28</v>
      </c>
      <c r="L1010" s="2">
        <v>2030101000000</v>
      </c>
      <c r="M1010" s="4" t="s">
        <v>21</v>
      </c>
      <c r="N1010" s="5">
        <v>748522391.63</v>
      </c>
      <c r="O1010" s="2" t="s">
        <v>22</v>
      </c>
      <c r="P1010" s="5">
        <v>16610434.52</v>
      </c>
      <c r="Q1010" s="5">
        <v>45630458.509999998</v>
      </c>
      <c r="R1010" s="5">
        <v>777542415.62</v>
      </c>
      <c r="S1010" s="2" t="s">
        <v>22</v>
      </c>
    </row>
    <row r="1011" spans="2:19">
      <c r="B1011" s="86" t="s">
        <v>16</v>
      </c>
      <c r="C1011" s="87"/>
      <c r="D1011" s="88" t="s">
        <v>279</v>
      </c>
      <c r="E1011" s="89"/>
      <c r="F1011" s="87"/>
      <c r="G1011" s="2" t="s">
        <v>18</v>
      </c>
      <c r="H1011" s="2">
        <v>2002002411</v>
      </c>
      <c r="I1011" s="2" t="s">
        <v>19</v>
      </c>
      <c r="J1011" s="3" t="s">
        <v>24</v>
      </c>
      <c r="L1011" s="2">
        <v>2030101000000</v>
      </c>
      <c r="M1011" s="4" t="s">
        <v>21</v>
      </c>
      <c r="N1011" s="5">
        <v>2922446360.0300002</v>
      </c>
      <c r="O1011" s="2" t="s">
        <v>22</v>
      </c>
      <c r="P1011" s="5">
        <v>110813158.65000001</v>
      </c>
      <c r="Q1011" s="5">
        <v>127651917.87</v>
      </c>
      <c r="R1011" s="5">
        <v>2939285119.25</v>
      </c>
      <c r="S1011" s="2" t="s">
        <v>22</v>
      </c>
    </row>
    <row r="1012" spans="2:19">
      <c r="B1012" s="86" t="s">
        <v>16</v>
      </c>
      <c r="C1012" s="87"/>
      <c r="D1012" s="88" t="s">
        <v>279</v>
      </c>
      <c r="E1012" s="89"/>
      <c r="F1012" s="87"/>
      <c r="G1012" s="2" t="s">
        <v>18</v>
      </c>
      <c r="H1012" s="2">
        <v>4007580065</v>
      </c>
      <c r="I1012" s="2" t="s">
        <v>19</v>
      </c>
      <c r="J1012" s="3" t="s">
        <v>24</v>
      </c>
      <c r="L1012" s="2">
        <v>2030101000000</v>
      </c>
      <c r="M1012" s="4" t="s">
        <v>21</v>
      </c>
      <c r="N1012" s="5">
        <v>1004</v>
      </c>
      <c r="O1012" s="2" t="s">
        <v>22</v>
      </c>
      <c r="P1012" s="5">
        <v>1004</v>
      </c>
      <c r="Q1012" s="5">
        <v>0</v>
      </c>
      <c r="R1012" s="5">
        <v>0</v>
      </c>
      <c r="S1012" s="2" t="s">
        <v>22</v>
      </c>
    </row>
    <row r="1013" spans="2:19">
      <c r="B1013" s="86" t="s">
        <v>16</v>
      </c>
      <c r="C1013" s="87"/>
      <c r="D1013" s="88" t="s">
        <v>280</v>
      </c>
      <c r="E1013" s="89"/>
      <c r="F1013" s="87"/>
      <c r="G1013" s="2" t="s">
        <v>18</v>
      </c>
      <c r="H1013" s="2">
        <v>1994002174</v>
      </c>
      <c r="I1013" s="2" t="s">
        <v>27</v>
      </c>
      <c r="J1013" s="3" t="s">
        <v>24</v>
      </c>
      <c r="L1013" s="2">
        <v>2030101000000</v>
      </c>
      <c r="M1013" s="4" t="s">
        <v>21</v>
      </c>
      <c r="N1013" s="5">
        <v>22999411</v>
      </c>
      <c r="O1013" s="2" t="s">
        <v>22</v>
      </c>
      <c r="P1013" s="5">
        <v>938385</v>
      </c>
      <c r="Q1013" s="5">
        <v>67533</v>
      </c>
      <c r="R1013" s="5">
        <v>22128559</v>
      </c>
      <c r="S1013" s="2" t="s">
        <v>22</v>
      </c>
    </row>
    <row r="1014" spans="2:19">
      <c r="B1014" s="86" t="s">
        <v>16</v>
      </c>
      <c r="C1014" s="87"/>
      <c r="D1014" s="88" t="s">
        <v>281</v>
      </c>
      <c r="E1014" s="89"/>
      <c r="F1014" s="87"/>
      <c r="G1014" s="2" t="s">
        <v>18</v>
      </c>
      <c r="H1014" s="2">
        <v>1986000583</v>
      </c>
      <c r="I1014" s="2" t="s">
        <v>23</v>
      </c>
      <c r="J1014" s="3" t="s">
        <v>24</v>
      </c>
      <c r="L1014" s="2">
        <v>2030101000000</v>
      </c>
      <c r="M1014" s="4" t="s">
        <v>21</v>
      </c>
      <c r="N1014" s="5">
        <v>377920262.92000002</v>
      </c>
      <c r="O1014" s="2" t="s">
        <v>22</v>
      </c>
      <c r="P1014" s="5">
        <v>17718374.780000001</v>
      </c>
      <c r="Q1014" s="5">
        <v>19027991.710000001</v>
      </c>
      <c r="R1014" s="5">
        <v>379229879.85000002</v>
      </c>
      <c r="S1014" s="2" t="s">
        <v>22</v>
      </c>
    </row>
    <row r="1015" spans="2:19">
      <c r="B1015" s="86" t="s">
        <v>16</v>
      </c>
      <c r="C1015" s="87"/>
      <c r="D1015" s="88" t="s">
        <v>281</v>
      </c>
      <c r="E1015" s="89"/>
      <c r="F1015" s="87"/>
      <c r="G1015" s="2" t="s">
        <v>18</v>
      </c>
      <c r="H1015" s="2">
        <v>1997003465</v>
      </c>
      <c r="I1015" s="2" t="s">
        <v>23</v>
      </c>
      <c r="J1015" s="3" t="s">
        <v>24</v>
      </c>
      <c r="L1015" s="2">
        <v>2030101000000</v>
      </c>
      <c r="M1015" s="4" t="s">
        <v>21</v>
      </c>
      <c r="N1015" s="5">
        <v>332172.11</v>
      </c>
      <c r="O1015" s="2" t="s">
        <v>22</v>
      </c>
      <c r="P1015" s="5">
        <v>0</v>
      </c>
      <c r="Q1015" s="5">
        <v>3433.37</v>
      </c>
      <c r="R1015" s="5">
        <v>335605.48</v>
      </c>
      <c r="S1015" s="2" t="s">
        <v>22</v>
      </c>
    </row>
    <row r="1016" spans="2:19">
      <c r="B1016" s="86" t="s">
        <v>16</v>
      </c>
      <c r="C1016" s="87"/>
      <c r="D1016" s="88" t="s">
        <v>282</v>
      </c>
      <c r="E1016" s="89"/>
      <c r="F1016" s="87"/>
      <c r="G1016" s="2" t="s">
        <v>18</v>
      </c>
      <c r="H1016" s="2">
        <v>1973000156</v>
      </c>
      <c r="I1016" s="2" t="s">
        <v>27</v>
      </c>
      <c r="J1016" s="3" t="s">
        <v>28</v>
      </c>
      <c r="L1016" s="2">
        <v>2030101000000</v>
      </c>
      <c r="M1016" s="4" t="s">
        <v>21</v>
      </c>
      <c r="N1016" s="5">
        <v>8961931046.2299995</v>
      </c>
      <c r="O1016" s="2" t="s">
        <v>22</v>
      </c>
      <c r="P1016" s="5">
        <v>804258565.89999998</v>
      </c>
      <c r="Q1016" s="5">
        <v>61466.04</v>
      </c>
      <c r="R1016" s="5">
        <v>8157733946.3699999</v>
      </c>
      <c r="S1016" s="2" t="s">
        <v>22</v>
      </c>
    </row>
    <row r="1017" spans="2:19">
      <c r="B1017" s="86" t="s">
        <v>16</v>
      </c>
      <c r="C1017" s="87"/>
      <c r="D1017" s="88" t="s">
        <v>282</v>
      </c>
      <c r="E1017" s="89"/>
      <c r="F1017" s="87"/>
      <c r="G1017" s="2" t="s">
        <v>18</v>
      </c>
      <c r="H1017" s="2">
        <v>1995002356</v>
      </c>
      <c r="I1017" s="2" t="s">
        <v>23</v>
      </c>
      <c r="J1017" s="3" t="s">
        <v>28</v>
      </c>
      <c r="L1017" s="2">
        <v>2030101000000</v>
      </c>
      <c r="M1017" s="4" t="s">
        <v>21</v>
      </c>
      <c r="N1017" s="5">
        <v>19634066.800000001</v>
      </c>
      <c r="O1017" s="2" t="s">
        <v>22</v>
      </c>
      <c r="P1017" s="5">
        <v>0</v>
      </c>
      <c r="Q1017" s="5">
        <v>318393.2</v>
      </c>
      <c r="R1017" s="5">
        <v>19952460</v>
      </c>
      <c r="S1017" s="2" t="s">
        <v>22</v>
      </c>
    </row>
    <row r="1018" spans="2:19">
      <c r="B1018" s="86" t="s">
        <v>16</v>
      </c>
      <c r="C1018" s="87"/>
      <c r="D1018" s="88" t="s">
        <v>282</v>
      </c>
      <c r="E1018" s="89"/>
      <c r="F1018" s="87"/>
      <c r="G1018" s="2" t="s">
        <v>18</v>
      </c>
      <c r="H1018" s="2">
        <v>1999005211</v>
      </c>
      <c r="I1018" s="2" t="s">
        <v>23</v>
      </c>
      <c r="J1018" s="3" t="s">
        <v>24</v>
      </c>
      <c r="L1018" s="2">
        <v>2030101000000</v>
      </c>
      <c r="M1018" s="4" t="s">
        <v>21</v>
      </c>
      <c r="N1018" s="5">
        <v>11102725169.780001</v>
      </c>
      <c r="O1018" s="2" t="s">
        <v>22</v>
      </c>
      <c r="P1018" s="5">
        <v>199791774.37</v>
      </c>
      <c r="Q1018" s="5">
        <v>149025893.47999999</v>
      </c>
      <c r="R1018" s="5">
        <v>11051959288.889999</v>
      </c>
      <c r="S1018" s="2" t="s">
        <v>22</v>
      </c>
    </row>
    <row r="1019" spans="2:19">
      <c r="B1019" s="86" t="s">
        <v>16</v>
      </c>
      <c r="C1019" s="87"/>
      <c r="D1019" s="88" t="s">
        <v>282</v>
      </c>
      <c r="E1019" s="89"/>
      <c r="F1019" s="87"/>
      <c r="G1019" s="2" t="s">
        <v>18</v>
      </c>
      <c r="H1019" s="2">
        <v>2000008283</v>
      </c>
      <c r="I1019" s="2" t="s">
        <v>23</v>
      </c>
      <c r="J1019" s="3" t="s">
        <v>24</v>
      </c>
      <c r="L1019" s="2">
        <v>2030101000000</v>
      </c>
      <c r="M1019" s="4" t="s">
        <v>21</v>
      </c>
      <c r="N1019" s="5">
        <v>1047260334.17</v>
      </c>
      <c r="O1019" s="2" t="s">
        <v>22</v>
      </c>
      <c r="P1019" s="5">
        <v>8035141.9199999999</v>
      </c>
      <c r="Q1019" s="5">
        <v>10184721.310000001</v>
      </c>
      <c r="R1019" s="5">
        <v>1049409913.5599999</v>
      </c>
      <c r="S1019" s="2" t="s">
        <v>22</v>
      </c>
    </row>
    <row r="1020" spans="2:19">
      <c r="B1020" s="86" t="s">
        <v>16</v>
      </c>
      <c r="C1020" s="87"/>
      <c r="D1020" s="88" t="s">
        <v>282</v>
      </c>
      <c r="E1020" s="89"/>
      <c r="F1020" s="87"/>
      <c r="G1020" s="2" t="s">
        <v>18</v>
      </c>
      <c r="H1020" s="2">
        <v>2011002192</v>
      </c>
      <c r="I1020" s="2" t="s">
        <v>23</v>
      </c>
      <c r="J1020" s="3" t="s">
        <v>24</v>
      </c>
      <c r="L1020" s="2">
        <v>2030101000000</v>
      </c>
      <c r="M1020" s="4" t="s">
        <v>21</v>
      </c>
      <c r="N1020" s="5">
        <v>202686998.68000001</v>
      </c>
      <c r="O1020" s="2" t="s">
        <v>22</v>
      </c>
      <c r="P1020" s="5">
        <v>17878307.239999998</v>
      </c>
      <c r="Q1020" s="5">
        <v>11760062.390000001</v>
      </c>
      <c r="R1020" s="5">
        <v>196568753.83000001</v>
      </c>
      <c r="S1020" s="2" t="s">
        <v>22</v>
      </c>
    </row>
    <row r="1021" spans="2:19">
      <c r="B1021" s="86" t="s">
        <v>16</v>
      </c>
      <c r="C1021" s="87"/>
      <c r="D1021" s="88" t="s">
        <v>282</v>
      </c>
      <c r="E1021" s="89"/>
      <c r="F1021" s="87"/>
      <c r="G1021" s="2" t="s">
        <v>18</v>
      </c>
      <c r="H1021" s="2">
        <v>2011002265</v>
      </c>
      <c r="I1021" s="2" t="s">
        <v>19</v>
      </c>
      <c r="J1021" s="3" t="s">
        <v>24</v>
      </c>
      <c r="L1021" s="2">
        <v>2030101000000</v>
      </c>
      <c r="M1021" s="4" t="s">
        <v>21</v>
      </c>
      <c r="N1021" s="5">
        <v>62537075.789999999</v>
      </c>
      <c r="O1021" s="2" t="s">
        <v>22</v>
      </c>
      <c r="P1021" s="5">
        <v>2072799.62</v>
      </c>
      <c r="Q1021" s="5">
        <v>3854145.14</v>
      </c>
      <c r="R1021" s="5">
        <v>64318421.310000002</v>
      </c>
      <c r="S1021" s="2" t="s">
        <v>22</v>
      </c>
    </row>
    <row r="1022" spans="2:19">
      <c r="B1022" s="86" t="s">
        <v>16</v>
      </c>
      <c r="C1022" s="87"/>
      <c r="D1022" s="88" t="s">
        <v>282</v>
      </c>
      <c r="E1022" s="89"/>
      <c r="F1022" s="87"/>
      <c r="G1022" s="2" t="s">
        <v>18</v>
      </c>
      <c r="H1022" s="2">
        <v>2012000274</v>
      </c>
      <c r="I1022" s="2" t="s">
        <v>23</v>
      </c>
      <c r="J1022" s="3" t="s">
        <v>28</v>
      </c>
      <c r="L1022" s="2">
        <v>2030101000000</v>
      </c>
      <c r="M1022" s="4" t="s">
        <v>21</v>
      </c>
      <c r="N1022" s="5">
        <v>64044167.579999998</v>
      </c>
      <c r="O1022" s="2" t="s">
        <v>22</v>
      </c>
      <c r="P1022" s="5">
        <v>462416.08</v>
      </c>
      <c r="Q1022" s="5">
        <v>314835.7</v>
      </c>
      <c r="R1022" s="5">
        <v>63896587.200000003</v>
      </c>
      <c r="S1022" s="2" t="s">
        <v>22</v>
      </c>
    </row>
    <row r="1023" spans="2:19">
      <c r="B1023" s="86" t="s">
        <v>16</v>
      </c>
      <c r="C1023" s="87"/>
      <c r="D1023" s="88" t="s">
        <v>282</v>
      </c>
      <c r="E1023" s="89"/>
      <c r="F1023" s="87"/>
      <c r="G1023" s="2" t="s">
        <v>18</v>
      </c>
      <c r="H1023" s="2">
        <v>2019002329</v>
      </c>
      <c r="I1023" s="2" t="s">
        <v>19</v>
      </c>
      <c r="J1023" s="3" t="s">
        <v>24</v>
      </c>
      <c r="L1023" s="2">
        <v>2030101000000</v>
      </c>
      <c r="M1023" s="4" t="s">
        <v>21</v>
      </c>
      <c r="N1023" s="5">
        <v>59242443</v>
      </c>
      <c r="O1023" s="2" t="s">
        <v>22</v>
      </c>
      <c r="P1023" s="5">
        <v>2576985.04</v>
      </c>
      <c r="Q1023" s="5">
        <v>5806145.1100000003</v>
      </c>
      <c r="R1023" s="5">
        <v>62471603.07</v>
      </c>
      <c r="S1023" s="2" t="s">
        <v>22</v>
      </c>
    </row>
    <row r="1024" spans="2:19">
      <c r="B1024" s="86" t="s">
        <v>16</v>
      </c>
      <c r="C1024" s="87"/>
      <c r="D1024" s="88" t="s">
        <v>282</v>
      </c>
      <c r="E1024" s="89"/>
      <c r="F1024" s="87"/>
      <c r="G1024" s="2" t="s">
        <v>18</v>
      </c>
      <c r="H1024" s="2">
        <v>2020000229</v>
      </c>
      <c r="I1024" s="2" t="s">
        <v>23</v>
      </c>
      <c r="J1024" s="3" t="s">
        <v>24</v>
      </c>
      <c r="L1024" s="2">
        <v>2030101000000</v>
      </c>
      <c r="M1024" s="4" t="s">
        <v>21</v>
      </c>
      <c r="N1024" s="5">
        <v>280719357.18000001</v>
      </c>
      <c r="O1024" s="2" t="s">
        <v>22</v>
      </c>
      <c r="P1024" s="5">
        <v>8317539.9299999997</v>
      </c>
      <c r="Q1024" s="5">
        <v>3037401.87</v>
      </c>
      <c r="R1024" s="5">
        <v>275439219.12</v>
      </c>
      <c r="S1024" s="2" t="s">
        <v>22</v>
      </c>
    </row>
    <row r="1025" spans="2:19">
      <c r="B1025" s="86" t="s">
        <v>16</v>
      </c>
      <c r="C1025" s="87"/>
      <c r="D1025" s="88" t="s">
        <v>282</v>
      </c>
      <c r="E1025" s="89"/>
      <c r="F1025" s="87"/>
      <c r="G1025" s="2" t="s">
        <v>18</v>
      </c>
      <c r="H1025" s="2">
        <v>2020001438</v>
      </c>
      <c r="I1025" s="2" t="s">
        <v>27</v>
      </c>
      <c r="J1025" s="3" t="s">
        <v>24</v>
      </c>
      <c r="L1025" s="2">
        <v>2030101000000</v>
      </c>
      <c r="M1025" s="4" t="s">
        <v>21</v>
      </c>
      <c r="N1025" s="5">
        <v>1787811946.8900001</v>
      </c>
      <c r="O1025" s="2" t="s">
        <v>22</v>
      </c>
      <c r="P1025" s="5">
        <v>61999543.780000001</v>
      </c>
      <c r="Q1025" s="5">
        <v>0</v>
      </c>
      <c r="R1025" s="5">
        <v>1725812403.1099999</v>
      </c>
      <c r="S1025" s="2" t="s">
        <v>22</v>
      </c>
    </row>
    <row r="1026" spans="2:19">
      <c r="B1026" s="86" t="s">
        <v>16</v>
      </c>
      <c r="C1026" s="87"/>
      <c r="D1026" s="88" t="s">
        <v>283</v>
      </c>
      <c r="E1026" s="89"/>
      <c r="F1026" s="87"/>
      <c r="G1026" s="2" t="s">
        <v>18</v>
      </c>
      <c r="H1026" s="2">
        <v>1996002619</v>
      </c>
      <c r="I1026" s="2" t="s">
        <v>23</v>
      </c>
      <c r="J1026" s="3" t="s">
        <v>24</v>
      </c>
      <c r="L1026" s="2">
        <v>2030101000000</v>
      </c>
      <c r="M1026" s="4" t="s">
        <v>21</v>
      </c>
      <c r="N1026" s="5">
        <v>1090762504.1800001</v>
      </c>
      <c r="O1026" s="2" t="s">
        <v>22</v>
      </c>
      <c r="P1026" s="5">
        <v>3180435.85</v>
      </c>
      <c r="Q1026" s="5">
        <v>2564662.91</v>
      </c>
      <c r="R1026" s="5">
        <v>1090146731.24</v>
      </c>
      <c r="S1026" s="2" t="s">
        <v>22</v>
      </c>
    </row>
    <row r="1027" spans="2:19">
      <c r="B1027" s="86" t="s">
        <v>16</v>
      </c>
      <c r="C1027" s="87"/>
      <c r="D1027" s="88" t="s">
        <v>283</v>
      </c>
      <c r="E1027" s="89"/>
      <c r="F1027" s="87"/>
      <c r="G1027" s="2" t="s">
        <v>18</v>
      </c>
      <c r="H1027" s="2">
        <v>2020001365</v>
      </c>
      <c r="I1027" s="2" t="s">
        <v>23</v>
      </c>
      <c r="J1027" s="3" t="s">
        <v>24</v>
      </c>
      <c r="L1027" s="2">
        <v>2030101000000</v>
      </c>
      <c r="M1027" s="4" t="s">
        <v>21</v>
      </c>
      <c r="N1027" s="5">
        <v>292182300.24000001</v>
      </c>
      <c r="O1027" s="2" t="s">
        <v>22</v>
      </c>
      <c r="P1027" s="5">
        <v>1889430.41</v>
      </c>
      <c r="Q1027" s="5">
        <v>3003159.2</v>
      </c>
      <c r="R1027" s="5">
        <v>293296029.02999997</v>
      </c>
      <c r="S1027" s="2" t="s">
        <v>22</v>
      </c>
    </row>
    <row r="1028" spans="2:19">
      <c r="B1028" s="86" t="s">
        <v>16</v>
      </c>
      <c r="C1028" s="87"/>
      <c r="D1028" s="88" t="s">
        <v>283</v>
      </c>
      <c r="E1028" s="89"/>
      <c r="F1028" s="87"/>
      <c r="G1028" s="2" t="s">
        <v>18</v>
      </c>
      <c r="H1028" s="2">
        <v>2020001756</v>
      </c>
      <c r="I1028" s="2" t="s">
        <v>19</v>
      </c>
      <c r="J1028" s="3" t="s">
        <v>24</v>
      </c>
      <c r="L1028" s="2">
        <v>2030101000000</v>
      </c>
      <c r="M1028" s="4" t="s">
        <v>21</v>
      </c>
      <c r="N1028" s="5">
        <v>167867133.49000001</v>
      </c>
      <c r="O1028" s="2" t="s">
        <v>22</v>
      </c>
      <c r="P1028" s="5">
        <v>86383.38</v>
      </c>
      <c r="Q1028" s="5">
        <v>8396174.5</v>
      </c>
      <c r="R1028" s="5">
        <v>176176924.61000001</v>
      </c>
      <c r="S1028" s="2" t="s">
        <v>22</v>
      </c>
    </row>
    <row r="1029" spans="2:19">
      <c r="B1029" s="86" t="s">
        <v>16</v>
      </c>
      <c r="C1029" s="87"/>
      <c r="D1029" s="88" t="s">
        <v>284</v>
      </c>
      <c r="E1029" s="89"/>
      <c r="F1029" s="87"/>
      <c r="G1029" s="2" t="s">
        <v>18</v>
      </c>
      <c r="H1029" s="2">
        <v>1995003565</v>
      </c>
      <c r="I1029" s="2" t="s">
        <v>23</v>
      </c>
      <c r="J1029" s="3" t="s">
        <v>24</v>
      </c>
      <c r="L1029" s="2">
        <v>2030101000000</v>
      </c>
      <c r="M1029" s="4" t="s">
        <v>21</v>
      </c>
      <c r="N1029" s="5">
        <v>134949525.66999999</v>
      </c>
      <c r="O1029" s="2" t="s">
        <v>22</v>
      </c>
      <c r="P1029" s="5">
        <v>1580025.6</v>
      </c>
      <c r="Q1029" s="5">
        <v>1387665.47</v>
      </c>
      <c r="R1029" s="5">
        <v>134757165.53999999</v>
      </c>
      <c r="S1029" s="2" t="s">
        <v>22</v>
      </c>
    </row>
    <row r="1030" spans="2:19">
      <c r="B1030" s="86" t="s">
        <v>16</v>
      </c>
      <c r="C1030" s="87"/>
      <c r="D1030" s="88" t="s">
        <v>285</v>
      </c>
      <c r="E1030" s="89"/>
      <c r="F1030" s="87"/>
      <c r="G1030" s="2" t="s">
        <v>18</v>
      </c>
      <c r="H1030" s="2">
        <v>1994004029</v>
      </c>
      <c r="I1030" s="2" t="s">
        <v>19</v>
      </c>
      <c r="J1030" s="3" t="s">
        <v>24</v>
      </c>
      <c r="L1030" s="2">
        <v>2030101000000</v>
      </c>
      <c r="M1030" s="4" t="s">
        <v>21</v>
      </c>
      <c r="N1030" s="5">
        <v>3825824486.4299998</v>
      </c>
      <c r="O1030" s="2" t="s">
        <v>22</v>
      </c>
      <c r="P1030" s="5">
        <v>12460485.279999999</v>
      </c>
      <c r="Q1030" s="5">
        <v>26141914.039999999</v>
      </c>
      <c r="R1030" s="5">
        <v>3839505915.1900001</v>
      </c>
      <c r="S1030" s="2" t="s">
        <v>22</v>
      </c>
    </row>
    <row r="1031" spans="2:19">
      <c r="B1031" s="86" t="s">
        <v>16</v>
      </c>
      <c r="C1031" s="87"/>
      <c r="D1031" s="88" t="s">
        <v>286</v>
      </c>
      <c r="E1031" s="89"/>
      <c r="F1031" s="87"/>
      <c r="G1031" s="2" t="s">
        <v>18</v>
      </c>
      <c r="H1031" s="2">
        <v>1994001811</v>
      </c>
      <c r="I1031" s="2" t="s">
        <v>23</v>
      </c>
      <c r="J1031" s="3" t="s">
        <v>24</v>
      </c>
      <c r="L1031" s="2">
        <v>2030101000000</v>
      </c>
      <c r="M1031" s="4" t="s">
        <v>21</v>
      </c>
      <c r="N1031" s="5">
        <v>949263130.63999999</v>
      </c>
      <c r="O1031" s="2" t="s">
        <v>22</v>
      </c>
      <c r="P1031" s="5">
        <v>6560730.2000000002</v>
      </c>
      <c r="Q1031" s="5">
        <v>11817857.18</v>
      </c>
      <c r="R1031" s="5">
        <v>954520257.62</v>
      </c>
      <c r="S1031" s="2" t="s">
        <v>22</v>
      </c>
    </row>
    <row r="1032" spans="2:19">
      <c r="B1032" s="86" t="s">
        <v>16</v>
      </c>
      <c r="C1032" s="87"/>
      <c r="D1032" s="88" t="s">
        <v>287</v>
      </c>
      <c r="E1032" s="89"/>
      <c r="F1032" s="87"/>
      <c r="G1032" s="2" t="s">
        <v>18</v>
      </c>
      <c r="H1032" s="2">
        <v>2000001718</v>
      </c>
      <c r="I1032" s="2" t="s">
        <v>27</v>
      </c>
      <c r="J1032" s="3" t="s">
        <v>28</v>
      </c>
      <c r="L1032" s="2">
        <v>2030101000000</v>
      </c>
      <c r="M1032" s="4" t="s">
        <v>21</v>
      </c>
      <c r="N1032" s="5">
        <v>465174210.16000003</v>
      </c>
      <c r="O1032" s="2" t="s">
        <v>22</v>
      </c>
      <c r="P1032" s="5">
        <v>11299142.66</v>
      </c>
      <c r="Q1032" s="5">
        <v>7520226.5099999998</v>
      </c>
      <c r="R1032" s="5">
        <v>461395294.00999999</v>
      </c>
      <c r="S1032" s="2" t="s">
        <v>22</v>
      </c>
    </row>
    <row r="1033" spans="2:19">
      <c r="B1033" s="86" t="s">
        <v>16</v>
      </c>
      <c r="C1033" s="87"/>
      <c r="D1033" s="88" t="s">
        <v>287</v>
      </c>
      <c r="E1033" s="89"/>
      <c r="F1033" s="87"/>
      <c r="G1033" s="2" t="s">
        <v>18</v>
      </c>
      <c r="H1033" s="2">
        <v>2009000838</v>
      </c>
      <c r="I1033" s="2" t="s">
        <v>19</v>
      </c>
      <c r="J1033" s="3" t="s">
        <v>24</v>
      </c>
      <c r="L1033" s="2">
        <v>2030101000000</v>
      </c>
      <c r="M1033" s="4" t="s">
        <v>21</v>
      </c>
      <c r="N1033" s="5">
        <v>493136718.19</v>
      </c>
      <c r="O1033" s="2" t="s">
        <v>22</v>
      </c>
      <c r="P1033" s="5">
        <v>32514933.629999999</v>
      </c>
      <c r="Q1033" s="5">
        <v>38221330.57</v>
      </c>
      <c r="R1033" s="5">
        <v>498843115.13</v>
      </c>
      <c r="S1033" s="2" t="s">
        <v>22</v>
      </c>
    </row>
    <row r="1034" spans="2:19">
      <c r="B1034" s="86" t="s">
        <v>16</v>
      </c>
      <c r="C1034" s="87"/>
      <c r="D1034" s="88" t="s">
        <v>287</v>
      </c>
      <c r="E1034" s="89"/>
      <c r="F1034" s="87"/>
      <c r="G1034" s="2" t="s">
        <v>18</v>
      </c>
      <c r="H1034" s="2">
        <v>2011001919</v>
      </c>
      <c r="I1034" s="2" t="s">
        <v>19</v>
      </c>
      <c r="J1034" s="3" t="s">
        <v>28</v>
      </c>
      <c r="L1034" s="2">
        <v>2030101000000</v>
      </c>
      <c r="M1034" s="4" t="s">
        <v>21</v>
      </c>
      <c r="N1034" s="5">
        <v>5703613213.1800003</v>
      </c>
      <c r="O1034" s="2" t="s">
        <v>22</v>
      </c>
      <c r="P1034" s="5">
        <v>282708863.04000002</v>
      </c>
      <c r="Q1034" s="5">
        <v>269954994.94999999</v>
      </c>
      <c r="R1034" s="5">
        <v>5690859345.0900002</v>
      </c>
      <c r="S1034" s="2" t="s">
        <v>22</v>
      </c>
    </row>
    <row r="1035" spans="2:19">
      <c r="B1035" s="86" t="s">
        <v>16</v>
      </c>
      <c r="C1035" s="87"/>
      <c r="D1035" s="88" t="s">
        <v>287</v>
      </c>
      <c r="E1035" s="89"/>
      <c r="F1035" s="87"/>
      <c r="G1035" s="2" t="s">
        <v>18</v>
      </c>
      <c r="H1035" s="2">
        <v>2014001847</v>
      </c>
      <c r="I1035" s="2" t="s">
        <v>19</v>
      </c>
      <c r="J1035" s="3" t="s">
        <v>24</v>
      </c>
      <c r="L1035" s="2">
        <v>2030101000000</v>
      </c>
      <c r="M1035" s="4" t="s">
        <v>21</v>
      </c>
      <c r="N1035" s="5">
        <v>461664157.62</v>
      </c>
      <c r="O1035" s="2" t="s">
        <v>22</v>
      </c>
      <c r="P1035" s="5">
        <v>7051375.7300000004</v>
      </c>
      <c r="Q1035" s="5">
        <v>4100762.58</v>
      </c>
      <c r="R1035" s="5">
        <v>458713544.47000003</v>
      </c>
      <c r="S1035" s="2" t="s">
        <v>22</v>
      </c>
    </row>
    <row r="1036" spans="2:19">
      <c r="B1036" s="86" t="s">
        <v>16</v>
      </c>
      <c r="C1036" s="87"/>
      <c r="D1036" s="88" t="s">
        <v>287</v>
      </c>
      <c r="E1036" s="89"/>
      <c r="F1036" s="87"/>
      <c r="G1036" s="2" t="s">
        <v>18</v>
      </c>
      <c r="H1036" s="2">
        <v>2020001683</v>
      </c>
      <c r="I1036" s="2" t="s">
        <v>19</v>
      </c>
      <c r="J1036" s="3" t="s">
        <v>24</v>
      </c>
      <c r="L1036" s="2">
        <v>2030101000000</v>
      </c>
      <c r="M1036" s="4" t="s">
        <v>21</v>
      </c>
      <c r="N1036" s="5">
        <v>25789215.98</v>
      </c>
      <c r="O1036" s="2" t="s">
        <v>22</v>
      </c>
      <c r="P1036" s="5">
        <v>1502531.02</v>
      </c>
      <c r="Q1036" s="5">
        <v>2560965.5</v>
      </c>
      <c r="R1036" s="5">
        <v>26847650.460000001</v>
      </c>
      <c r="S1036" s="2" t="s">
        <v>22</v>
      </c>
    </row>
    <row r="1037" spans="2:19">
      <c r="B1037" s="86" t="s">
        <v>16</v>
      </c>
      <c r="C1037" s="87"/>
      <c r="D1037" s="88" t="s">
        <v>288</v>
      </c>
      <c r="E1037" s="89"/>
      <c r="F1037" s="87"/>
      <c r="G1037" s="2" t="s">
        <v>18</v>
      </c>
      <c r="H1037" s="2">
        <v>1990001165</v>
      </c>
      <c r="I1037" s="2" t="s">
        <v>19</v>
      </c>
      <c r="J1037" s="3" t="s">
        <v>24</v>
      </c>
      <c r="L1037" s="2">
        <v>2030101000000</v>
      </c>
      <c r="M1037" s="4" t="s">
        <v>21</v>
      </c>
      <c r="N1037" s="5">
        <v>1411248847.2</v>
      </c>
      <c r="O1037" s="2" t="s">
        <v>22</v>
      </c>
      <c r="P1037" s="5">
        <v>7798584.2999999998</v>
      </c>
      <c r="Q1037" s="5">
        <v>51113273.200000003</v>
      </c>
      <c r="R1037" s="5">
        <v>1454563536.0999999</v>
      </c>
      <c r="S1037" s="2" t="s">
        <v>22</v>
      </c>
    </row>
    <row r="1038" spans="2:19">
      <c r="B1038" s="86" t="s">
        <v>16</v>
      </c>
      <c r="C1038" s="87"/>
      <c r="D1038" s="88" t="s">
        <v>288</v>
      </c>
      <c r="E1038" s="89"/>
      <c r="F1038" s="87"/>
      <c r="G1038" s="2" t="s">
        <v>18</v>
      </c>
      <c r="H1038" s="2">
        <v>2004002311</v>
      </c>
      <c r="I1038" s="2" t="s">
        <v>19</v>
      </c>
      <c r="J1038" s="3" t="s">
        <v>20</v>
      </c>
      <c r="L1038" s="2">
        <v>2030101000000</v>
      </c>
      <c r="M1038" s="4" t="s">
        <v>21</v>
      </c>
      <c r="N1038" s="5">
        <v>21954611.719999999</v>
      </c>
      <c r="O1038" s="2" t="s">
        <v>22</v>
      </c>
      <c r="P1038" s="5">
        <v>856501.83</v>
      </c>
      <c r="Q1038" s="5">
        <v>864656.06</v>
      </c>
      <c r="R1038" s="5">
        <v>21962765.949999999</v>
      </c>
      <c r="S1038" s="2" t="s">
        <v>22</v>
      </c>
    </row>
    <row r="1039" spans="2:19">
      <c r="B1039" s="86" t="s">
        <v>16</v>
      </c>
      <c r="C1039" s="87"/>
      <c r="D1039" s="88" t="s">
        <v>288</v>
      </c>
      <c r="E1039" s="89"/>
      <c r="F1039" s="87"/>
      <c r="G1039" s="2" t="s">
        <v>18</v>
      </c>
      <c r="H1039" s="2">
        <v>2005000647</v>
      </c>
      <c r="I1039" s="2" t="s">
        <v>19</v>
      </c>
      <c r="J1039" s="3" t="s">
        <v>24</v>
      </c>
      <c r="L1039" s="2">
        <v>2030101000000</v>
      </c>
      <c r="M1039" s="4" t="s">
        <v>21</v>
      </c>
      <c r="N1039" s="5">
        <v>99076959.269999996</v>
      </c>
      <c r="O1039" s="2" t="s">
        <v>22</v>
      </c>
      <c r="P1039" s="5">
        <v>2625.04</v>
      </c>
      <c r="Q1039" s="5">
        <v>3309169.96</v>
      </c>
      <c r="R1039" s="5">
        <v>102383504.19</v>
      </c>
      <c r="S1039" s="2" t="s">
        <v>22</v>
      </c>
    </row>
    <row r="1040" spans="2:19">
      <c r="B1040" s="86" t="s">
        <v>16</v>
      </c>
      <c r="C1040" s="87"/>
      <c r="D1040" s="88" t="s">
        <v>288</v>
      </c>
      <c r="E1040" s="89"/>
      <c r="F1040" s="87"/>
      <c r="G1040" s="2" t="s">
        <v>18</v>
      </c>
      <c r="H1040" s="2">
        <v>2008000818</v>
      </c>
      <c r="I1040" s="2" t="s">
        <v>19</v>
      </c>
      <c r="J1040" s="3" t="s">
        <v>20</v>
      </c>
      <c r="L1040" s="2">
        <v>2030101000000</v>
      </c>
      <c r="M1040" s="4" t="s">
        <v>21</v>
      </c>
      <c r="N1040" s="5">
        <v>615272075.52999997</v>
      </c>
      <c r="O1040" s="2" t="s">
        <v>22</v>
      </c>
      <c r="P1040" s="5">
        <v>3854580.92</v>
      </c>
      <c r="Q1040" s="5">
        <v>6096565.5300000003</v>
      </c>
      <c r="R1040" s="5">
        <v>617514060.13999999</v>
      </c>
      <c r="S1040" s="2" t="s">
        <v>22</v>
      </c>
    </row>
    <row r="1041" spans="2:19">
      <c r="B1041" s="86" t="s">
        <v>16</v>
      </c>
      <c r="C1041" s="87"/>
      <c r="D1041" s="88" t="s">
        <v>288</v>
      </c>
      <c r="E1041" s="89"/>
      <c r="F1041" s="87"/>
      <c r="G1041" s="2" t="s">
        <v>18</v>
      </c>
      <c r="H1041" s="2">
        <v>2019000792</v>
      </c>
      <c r="I1041" s="2" t="s">
        <v>19</v>
      </c>
      <c r="J1041" s="3" t="s">
        <v>24</v>
      </c>
      <c r="L1041" s="2">
        <v>2030101000000</v>
      </c>
      <c r="M1041" s="4" t="s">
        <v>21</v>
      </c>
      <c r="N1041" s="5">
        <v>10000391.16</v>
      </c>
      <c r="O1041" s="2" t="s">
        <v>22</v>
      </c>
      <c r="P1041" s="5">
        <v>164368.1</v>
      </c>
      <c r="Q1041" s="5">
        <v>389358.19</v>
      </c>
      <c r="R1041" s="5">
        <v>10225381.25</v>
      </c>
      <c r="S1041" s="2" t="s">
        <v>22</v>
      </c>
    </row>
    <row r="1042" spans="2:19">
      <c r="B1042" s="86" t="s">
        <v>16</v>
      </c>
      <c r="C1042" s="87"/>
      <c r="D1042" s="88" t="s">
        <v>288</v>
      </c>
      <c r="E1042" s="89"/>
      <c r="F1042" s="87"/>
      <c r="G1042" s="2" t="s">
        <v>18</v>
      </c>
      <c r="H1042" s="2">
        <v>2022001338</v>
      </c>
      <c r="I1042" s="2" t="s">
        <v>19</v>
      </c>
      <c r="J1042" s="3" t="s">
        <v>24</v>
      </c>
      <c r="L1042" s="2">
        <v>2030101000000</v>
      </c>
      <c r="M1042" s="4" t="s">
        <v>21</v>
      </c>
      <c r="N1042" s="5">
        <v>121319.35</v>
      </c>
      <c r="O1042" s="2" t="s">
        <v>22</v>
      </c>
      <c r="P1042" s="5">
        <v>0</v>
      </c>
      <c r="Q1042" s="5">
        <v>76812.75</v>
      </c>
      <c r="R1042" s="5">
        <v>198132.1</v>
      </c>
      <c r="S1042" s="2" t="s">
        <v>22</v>
      </c>
    </row>
    <row r="1043" spans="2:19">
      <c r="B1043" s="86" t="s">
        <v>16</v>
      </c>
      <c r="C1043" s="87"/>
      <c r="D1043" s="88" t="s">
        <v>289</v>
      </c>
      <c r="E1043" s="89"/>
      <c r="F1043" s="87"/>
      <c r="G1043" s="2" t="s">
        <v>18</v>
      </c>
      <c r="H1043" s="2">
        <v>2000004792</v>
      </c>
      <c r="I1043" s="2" t="s">
        <v>19</v>
      </c>
      <c r="J1043" s="3" t="s">
        <v>24</v>
      </c>
      <c r="L1043" s="2">
        <v>2030101000000</v>
      </c>
      <c r="M1043" s="4" t="s">
        <v>21</v>
      </c>
      <c r="N1043" s="5">
        <v>403768186.64999998</v>
      </c>
      <c r="O1043" s="2" t="s">
        <v>22</v>
      </c>
      <c r="P1043" s="5">
        <v>1448961.98</v>
      </c>
      <c r="Q1043" s="5">
        <v>1899050.69</v>
      </c>
      <c r="R1043" s="5">
        <v>404218275.36000001</v>
      </c>
      <c r="S1043" s="2" t="s">
        <v>22</v>
      </c>
    </row>
    <row r="1044" spans="2:19">
      <c r="B1044" s="86" t="s">
        <v>16</v>
      </c>
      <c r="C1044" s="87"/>
      <c r="D1044" s="88" t="s">
        <v>290</v>
      </c>
      <c r="E1044" s="89"/>
      <c r="F1044" s="87"/>
      <c r="G1044" s="2" t="s">
        <v>18</v>
      </c>
      <c r="H1044" s="2">
        <v>1984001183</v>
      </c>
      <c r="I1044" s="2" t="s">
        <v>23</v>
      </c>
      <c r="J1044" s="3" t="s">
        <v>24</v>
      </c>
      <c r="L1044" s="2">
        <v>2030101000000</v>
      </c>
      <c r="M1044" s="4" t="s">
        <v>21</v>
      </c>
      <c r="N1044" s="5">
        <v>2652588054.0799999</v>
      </c>
      <c r="O1044" s="2" t="s">
        <v>22</v>
      </c>
      <c r="P1044" s="5">
        <v>12441794.42</v>
      </c>
      <c r="Q1044" s="5">
        <v>11809050.560000001</v>
      </c>
      <c r="R1044" s="5">
        <v>2651955310.2199998</v>
      </c>
      <c r="S1044" s="2" t="s">
        <v>22</v>
      </c>
    </row>
    <row r="1045" spans="2:19">
      <c r="B1045" s="86" t="s">
        <v>16</v>
      </c>
      <c r="C1045" s="87"/>
      <c r="D1045" s="88" t="s">
        <v>290</v>
      </c>
      <c r="E1045" s="89"/>
      <c r="F1045" s="87"/>
      <c r="G1045" s="2" t="s">
        <v>18</v>
      </c>
      <c r="H1045" s="2">
        <v>1988001374</v>
      </c>
      <c r="I1045" s="2" t="s">
        <v>27</v>
      </c>
      <c r="J1045" s="3" t="s">
        <v>24</v>
      </c>
      <c r="L1045" s="2">
        <v>2030101000000</v>
      </c>
      <c r="M1045" s="4" t="s">
        <v>21</v>
      </c>
      <c r="N1045" s="5">
        <v>232087366.75</v>
      </c>
      <c r="O1045" s="2" t="s">
        <v>22</v>
      </c>
      <c r="P1045" s="5">
        <v>30903576.199999999</v>
      </c>
      <c r="Q1045" s="5">
        <v>100574.71</v>
      </c>
      <c r="R1045" s="5">
        <v>201284365.25999999</v>
      </c>
      <c r="S1045" s="2" t="s">
        <v>22</v>
      </c>
    </row>
    <row r="1046" spans="2:19">
      <c r="B1046" s="86" t="s">
        <v>16</v>
      </c>
      <c r="C1046" s="87"/>
      <c r="D1046" s="88" t="s">
        <v>291</v>
      </c>
      <c r="E1046" s="89"/>
      <c r="F1046" s="87"/>
      <c r="G1046" s="2" t="s">
        <v>18</v>
      </c>
      <c r="H1046" s="2">
        <v>1991001411</v>
      </c>
      <c r="I1046" s="2" t="s">
        <v>23</v>
      </c>
      <c r="J1046" s="3" t="s">
        <v>24</v>
      </c>
      <c r="L1046" s="2">
        <v>2030101000000</v>
      </c>
      <c r="M1046" s="4" t="s">
        <v>21</v>
      </c>
      <c r="N1046" s="5">
        <v>1792778288.1300001</v>
      </c>
      <c r="O1046" s="2" t="s">
        <v>22</v>
      </c>
      <c r="P1046" s="5">
        <v>14783924.279999999</v>
      </c>
      <c r="Q1046" s="5">
        <v>32566433.75</v>
      </c>
      <c r="R1046" s="5">
        <v>1810560797.5999999</v>
      </c>
      <c r="S1046" s="2" t="s">
        <v>22</v>
      </c>
    </row>
    <row r="1047" spans="2:19" ht="0" hidden="1" customHeight="1"/>
  </sheetData>
  <mergeCells count="2084">
    <mergeCell ref="B1046:C1046"/>
    <mergeCell ref="D1046:F1046"/>
    <mergeCell ref="B1043:C1043"/>
    <mergeCell ref="D1043:F1043"/>
    <mergeCell ref="B1044:C1044"/>
    <mergeCell ref="D1044:F1044"/>
    <mergeCell ref="B1045:C1045"/>
    <mergeCell ref="D1045:F1045"/>
    <mergeCell ref="B1040:C1040"/>
    <mergeCell ref="D1040:F1040"/>
    <mergeCell ref="B1041:C1041"/>
    <mergeCell ref="D1041:F1041"/>
    <mergeCell ref="B1042:C1042"/>
    <mergeCell ref="D1042:F1042"/>
    <mergeCell ref="B1037:C1037"/>
    <mergeCell ref="D1037:F1037"/>
    <mergeCell ref="B1038:C1038"/>
    <mergeCell ref="D1038:F1038"/>
    <mergeCell ref="B1039:C1039"/>
    <mergeCell ref="D1039:F1039"/>
    <mergeCell ref="B1034:C1034"/>
    <mergeCell ref="D1034:F1034"/>
    <mergeCell ref="B1035:C1035"/>
    <mergeCell ref="D1035:F1035"/>
    <mergeCell ref="B1036:C1036"/>
    <mergeCell ref="D1036:F1036"/>
    <mergeCell ref="B1031:C1031"/>
    <mergeCell ref="D1031:F1031"/>
    <mergeCell ref="B1032:C1032"/>
    <mergeCell ref="D1032:F1032"/>
    <mergeCell ref="B1033:C1033"/>
    <mergeCell ref="D1033:F1033"/>
    <mergeCell ref="B1028:C1028"/>
    <mergeCell ref="D1028:F1028"/>
    <mergeCell ref="B1029:C1029"/>
    <mergeCell ref="D1029:F1029"/>
    <mergeCell ref="B1030:C1030"/>
    <mergeCell ref="D1030:F1030"/>
    <mergeCell ref="B1025:C1025"/>
    <mergeCell ref="D1025:F1025"/>
    <mergeCell ref="B1026:C1026"/>
    <mergeCell ref="D1026:F1026"/>
    <mergeCell ref="B1027:C1027"/>
    <mergeCell ref="D1027:F1027"/>
    <mergeCell ref="B1022:C1022"/>
    <mergeCell ref="D1022:F1022"/>
    <mergeCell ref="B1023:C1023"/>
    <mergeCell ref="D1023:F1023"/>
    <mergeCell ref="B1024:C1024"/>
    <mergeCell ref="D1024:F1024"/>
    <mergeCell ref="B1019:C1019"/>
    <mergeCell ref="D1019:F1019"/>
    <mergeCell ref="B1020:C1020"/>
    <mergeCell ref="D1020:F1020"/>
    <mergeCell ref="B1021:C1021"/>
    <mergeCell ref="D1021:F1021"/>
    <mergeCell ref="B1016:C1016"/>
    <mergeCell ref="D1016:F1016"/>
    <mergeCell ref="B1017:C1017"/>
    <mergeCell ref="D1017:F1017"/>
    <mergeCell ref="B1018:C1018"/>
    <mergeCell ref="D1018:F1018"/>
    <mergeCell ref="B1013:C1013"/>
    <mergeCell ref="D1013:F1013"/>
    <mergeCell ref="B1014:C1014"/>
    <mergeCell ref="D1014:F1014"/>
    <mergeCell ref="B1015:C1015"/>
    <mergeCell ref="D1015:F1015"/>
    <mergeCell ref="B1010:C1010"/>
    <mergeCell ref="D1010:F1010"/>
    <mergeCell ref="B1011:C1011"/>
    <mergeCell ref="D1011:F1011"/>
    <mergeCell ref="B1012:C1012"/>
    <mergeCell ref="D1012:F1012"/>
    <mergeCell ref="B1007:C1007"/>
    <mergeCell ref="D1007:F1007"/>
    <mergeCell ref="B1008:C1008"/>
    <mergeCell ref="D1008:F1008"/>
    <mergeCell ref="B1009:C1009"/>
    <mergeCell ref="D1009:F1009"/>
    <mergeCell ref="B1004:C1004"/>
    <mergeCell ref="D1004:F1004"/>
    <mergeCell ref="B1005:C1005"/>
    <mergeCell ref="D1005:F1005"/>
    <mergeCell ref="B1006:C1006"/>
    <mergeCell ref="D1006:F1006"/>
    <mergeCell ref="B1001:C1001"/>
    <mergeCell ref="D1001:F1001"/>
    <mergeCell ref="B1002:C1002"/>
    <mergeCell ref="D1002:F1002"/>
    <mergeCell ref="B1003:C1003"/>
    <mergeCell ref="D1003:F1003"/>
    <mergeCell ref="B998:C998"/>
    <mergeCell ref="D998:F998"/>
    <mergeCell ref="B999:C999"/>
    <mergeCell ref="D999:F999"/>
    <mergeCell ref="B1000:C1000"/>
    <mergeCell ref="D1000:F1000"/>
    <mergeCell ref="B995:C995"/>
    <mergeCell ref="D995:F995"/>
    <mergeCell ref="B996:C996"/>
    <mergeCell ref="D996:F996"/>
    <mergeCell ref="B997:C997"/>
    <mergeCell ref="D997:F997"/>
    <mergeCell ref="B992:C992"/>
    <mergeCell ref="D992:F992"/>
    <mergeCell ref="B993:C993"/>
    <mergeCell ref="D993:F993"/>
    <mergeCell ref="B994:C994"/>
    <mergeCell ref="D994:F994"/>
    <mergeCell ref="B989:C989"/>
    <mergeCell ref="D989:F989"/>
    <mergeCell ref="B990:C990"/>
    <mergeCell ref="D990:F990"/>
    <mergeCell ref="B991:C991"/>
    <mergeCell ref="D991:F991"/>
    <mergeCell ref="B986:C986"/>
    <mergeCell ref="D986:F986"/>
    <mergeCell ref="B987:C987"/>
    <mergeCell ref="D987:F987"/>
    <mergeCell ref="B988:C988"/>
    <mergeCell ref="D988:F988"/>
    <mergeCell ref="B983:C983"/>
    <mergeCell ref="D983:F983"/>
    <mergeCell ref="B984:C984"/>
    <mergeCell ref="D984:F984"/>
    <mergeCell ref="B985:C985"/>
    <mergeCell ref="D985:F985"/>
    <mergeCell ref="B980:C980"/>
    <mergeCell ref="D980:F980"/>
    <mergeCell ref="B981:C981"/>
    <mergeCell ref="D981:F981"/>
    <mergeCell ref="B982:C982"/>
    <mergeCell ref="D982:F982"/>
    <mergeCell ref="B977:C977"/>
    <mergeCell ref="D977:F977"/>
    <mergeCell ref="B978:C978"/>
    <mergeCell ref="D978:F978"/>
    <mergeCell ref="B979:C979"/>
    <mergeCell ref="D979:F979"/>
    <mergeCell ref="B974:C974"/>
    <mergeCell ref="D974:F974"/>
    <mergeCell ref="B975:C975"/>
    <mergeCell ref="D975:F975"/>
    <mergeCell ref="B976:C976"/>
    <mergeCell ref="D976:F976"/>
    <mergeCell ref="B971:C971"/>
    <mergeCell ref="D971:F971"/>
    <mergeCell ref="B972:C972"/>
    <mergeCell ref="D972:F972"/>
    <mergeCell ref="B973:C973"/>
    <mergeCell ref="D973:F973"/>
    <mergeCell ref="B968:C968"/>
    <mergeCell ref="D968:F968"/>
    <mergeCell ref="B969:C969"/>
    <mergeCell ref="D969:F969"/>
    <mergeCell ref="B970:C970"/>
    <mergeCell ref="D970:F970"/>
    <mergeCell ref="B965:C965"/>
    <mergeCell ref="D965:F965"/>
    <mergeCell ref="B966:C966"/>
    <mergeCell ref="D966:F966"/>
    <mergeCell ref="B967:C967"/>
    <mergeCell ref="D967:F967"/>
    <mergeCell ref="B962:C962"/>
    <mergeCell ref="D962:F962"/>
    <mergeCell ref="B963:C963"/>
    <mergeCell ref="D963:F963"/>
    <mergeCell ref="B964:C964"/>
    <mergeCell ref="D964:F964"/>
    <mergeCell ref="B959:C959"/>
    <mergeCell ref="D959:F959"/>
    <mergeCell ref="B960:C960"/>
    <mergeCell ref="D960:F960"/>
    <mergeCell ref="B961:C961"/>
    <mergeCell ref="D961:F961"/>
    <mergeCell ref="B956:C956"/>
    <mergeCell ref="D956:F956"/>
    <mergeCell ref="B957:C957"/>
    <mergeCell ref="D957:F957"/>
    <mergeCell ref="B958:C958"/>
    <mergeCell ref="D958:F958"/>
    <mergeCell ref="B953:C953"/>
    <mergeCell ref="D953:F953"/>
    <mergeCell ref="B954:C954"/>
    <mergeCell ref="D954:F954"/>
    <mergeCell ref="B955:C955"/>
    <mergeCell ref="D955:F955"/>
    <mergeCell ref="B950:C950"/>
    <mergeCell ref="D950:F950"/>
    <mergeCell ref="B951:C951"/>
    <mergeCell ref="D951:F951"/>
    <mergeCell ref="B952:C952"/>
    <mergeCell ref="D952:F952"/>
    <mergeCell ref="B947:C947"/>
    <mergeCell ref="D947:F947"/>
    <mergeCell ref="B948:C948"/>
    <mergeCell ref="D948:F948"/>
    <mergeCell ref="B949:C949"/>
    <mergeCell ref="D949:F949"/>
    <mergeCell ref="B944:C944"/>
    <mergeCell ref="D944:F944"/>
    <mergeCell ref="B945:C945"/>
    <mergeCell ref="D945:F945"/>
    <mergeCell ref="B946:C946"/>
    <mergeCell ref="D946:F946"/>
    <mergeCell ref="B941:C941"/>
    <mergeCell ref="D941:F941"/>
    <mergeCell ref="B942:C942"/>
    <mergeCell ref="D942:F942"/>
    <mergeCell ref="B943:C943"/>
    <mergeCell ref="D943:F943"/>
    <mergeCell ref="B938:C938"/>
    <mergeCell ref="D938:F938"/>
    <mergeCell ref="B939:C939"/>
    <mergeCell ref="D939:F939"/>
    <mergeCell ref="B940:C940"/>
    <mergeCell ref="D940:F940"/>
    <mergeCell ref="B935:C935"/>
    <mergeCell ref="D935:F935"/>
    <mergeCell ref="B936:C936"/>
    <mergeCell ref="D936:F936"/>
    <mergeCell ref="B937:C937"/>
    <mergeCell ref="D937:F937"/>
    <mergeCell ref="B932:C932"/>
    <mergeCell ref="D932:F932"/>
    <mergeCell ref="B933:C933"/>
    <mergeCell ref="D933:F933"/>
    <mergeCell ref="B934:C934"/>
    <mergeCell ref="D934:F934"/>
    <mergeCell ref="B929:C929"/>
    <mergeCell ref="D929:F929"/>
    <mergeCell ref="B930:C930"/>
    <mergeCell ref="D930:F930"/>
    <mergeCell ref="B931:C931"/>
    <mergeCell ref="D931:F931"/>
    <mergeCell ref="B926:C926"/>
    <mergeCell ref="D926:F926"/>
    <mergeCell ref="B927:C927"/>
    <mergeCell ref="D927:F927"/>
    <mergeCell ref="B928:C928"/>
    <mergeCell ref="D928:F928"/>
    <mergeCell ref="B923:C923"/>
    <mergeCell ref="D923:F923"/>
    <mergeCell ref="B924:C924"/>
    <mergeCell ref="D924:F924"/>
    <mergeCell ref="B925:C925"/>
    <mergeCell ref="D925:F925"/>
    <mergeCell ref="B920:C920"/>
    <mergeCell ref="D920:F920"/>
    <mergeCell ref="B921:C921"/>
    <mergeCell ref="D921:F921"/>
    <mergeCell ref="B922:C922"/>
    <mergeCell ref="D922:F922"/>
    <mergeCell ref="B917:C917"/>
    <mergeCell ref="D917:F917"/>
    <mergeCell ref="B918:C918"/>
    <mergeCell ref="D918:F918"/>
    <mergeCell ref="B919:C919"/>
    <mergeCell ref="D919:F919"/>
    <mergeCell ref="B914:C914"/>
    <mergeCell ref="D914:F914"/>
    <mergeCell ref="B915:C915"/>
    <mergeCell ref="D915:F915"/>
    <mergeCell ref="B916:C916"/>
    <mergeCell ref="D916:F916"/>
    <mergeCell ref="B911:C911"/>
    <mergeCell ref="D911:F911"/>
    <mergeCell ref="B912:C912"/>
    <mergeCell ref="D912:F912"/>
    <mergeCell ref="B913:C913"/>
    <mergeCell ref="D913:F913"/>
    <mergeCell ref="B908:C908"/>
    <mergeCell ref="D908:F908"/>
    <mergeCell ref="B909:C909"/>
    <mergeCell ref="D909:F909"/>
    <mergeCell ref="B910:C910"/>
    <mergeCell ref="D910:F910"/>
    <mergeCell ref="B905:C905"/>
    <mergeCell ref="D905:F905"/>
    <mergeCell ref="B906:C906"/>
    <mergeCell ref="D906:F906"/>
    <mergeCell ref="B907:C907"/>
    <mergeCell ref="D907:F907"/>
    <mergeCell ref="B902:C902"/>
    <mergeCell ref="D902:F902"/>
    <mergeCell ref="B903:C903"/>
    <mergeCell ref="D903:F903"/>
    <mergeCell ref="B904:C904"/>
    <mergeCell ref="D904:F904"/>
    <mergeCell ref="B899:C899"/>
    <mergeCell ref="D899:F899"/>
    <mergeCell ref="B900:C900"/>
    <mergeCell ref="D900:F900"/>
    <mergeCell ref="B901:C901"/>
    <mergeCell ref="D901:F901"/>
    <mergeCell ref="B896:C896"/>
    <mergeCell ref="D896:F896"/>
    <mergeCell ref="B897:C897"/>
    <mergeCell ref="D897:F897"/>
    <mergeCell ref="B898:C898"/>
    <mergeCell ref="D898:F898"/>
    <mergeCell ref="B893:C893"/>
    <mergeCell ref="D893:F893"/>
    <mergeCell ref="B894:C894"/>
    <mergeCell ref="D894:F894"/>
    <mergeCell ref="B895:C895"/>
    <mergeCell ref="D895:F895"/>
    <mergeCell ref="B890:C890"/>
    <mergeCell ref="D890:F890"/>
    <mergeCell ref="B891:C891"/>
    <mergeCell ref="D891:F891"/>
    <mergeCell ref="B892:C892"/>
    <mergeCell ref="D892:F892"/>
    <mergeCell ref="B887:C887"/>
    <mergeCell ref="D887:F887"/>
    <mergeCell ref="B888:C888"/>
    <mergeCell ref="D888:F888"/>
    <mergeCell ref="B889:C889"/>
    <mergeCell ref="D889:F889"/>
    <mergeCell ref="B884:C884"/>
    <mergeCell ref="D884:F884"/>
    <mergeCell ref="B885:C885"/>
    <mergeCell ref="D885:F885"/>
    <mergeCell ref="B886:C886"/>
    <mergeCell ref="D886:F886"/>
    <mergeCell ref="B881:C881"/>
    <mergeCell ref="D881:F881"/>
    <mergeCell ref="B882:C882"/>
    <mergeCell ref="D882:F882"/>
    <mergeCell ref="B883:C883"/>
    <mergeCell ref="D883:F883"/>
    <mergeCell ref="B878:C878"/>
    <mergeCell ref="D878:F878"/>
    <mergeCell ref="B879:C879"/>
    <mergeCell ref="D879:F879"/>
    <mergeCell ref="B880:C880"/>
    <mergeCell ref="D880:F880"/>
    <mergeCell ref="B875:C875"/>
    <mergeCell ref="D875:F875"/>
    <mergeCell ref="B876:C876"/>
    <mergeCell ref="D876:F876"/>
    <mergeCell ref="B877:C877"/>
    <mergeCell ref="D877:F877"/>
    <mergeCell ref="B872:C872"/>
    <mergeCell ref="D872:F872"/>
    <mergeCell ref="B873:C873"/>
    <mergeCell ref="D873:F873"/>
    <mergeCell ref="B874:C874"/>
    <mergeCell ref="D874:F874"/>
    <mergeCell ref="B869:C869"/>
    <mergeCell ref="D869:F869"/>
    <mergeCell ref="B870:C870"/>
    <mergeCell ref="D870:F870"/>
    <mergeCell ref="B871:C871"/>
    <mergeCell ref="D871:F871"/>
    <mergeCell ref="B866:C866"/>
    <mergeCell ref="D866:F866"/>
    <mergeCell ref="B867:C867"/>
    <mergeCell ref="D867:F867"/>
    <mergeCell ref="B868:C868"/>
    <mergeCell ref="D868:F868"/>
    <mergeCell ref="B863:C863"/>
    <mergeCell ref="D863:F863"/>
    <mergeCell ref="B864:C864"/>
    <mergeCell ref="D864:F864"/>
    <mergeCell ref="B865:C865"/>
    <mergeCell ref="D865:F865"/>
    <mergeCell ref="B860:C860"/>
    <mergeCell ref="D860:F860"/>
    <mergeCell ref="B861:C861"/>
    <mergeCell ref="D861:F861"/>
    <mergeCell ref="B862:C862"/>
    <mergeCell ref="D862:F862"/>
    <mergeCell ref="B857:C857"/>
    <mergeCell ref="D857:F857"/>
    <mergeCell ref="B858:C858"/>
    <mergeCell ref="D858:F858"/>
    <mergeCell ref="B859:C859"/>
    <mergeCell ref="D859:F859"/>
    <mergeCell ref="B854:C854"/>
    <mergeCell ref="D854:F854"/>
    <mergeCell ref="B855:C855"/>
    <mergeCell ref="D855:F855"/>
    <mergeCell ref="B856:C856"/>
    <mergeCell ref="D856:F856"/>
    <mergeCell ref="B851:C851"/>
    <mergeCell ref="D851:F851"/>
    <mergeCell ref="B852:C852"/>
    <mergeCell ref="D852:F852"/>
    <mergeCell ref="B853:C853"/>
    <mergeCell ref="D853:F853"/>
    <mergeCell ref="B848:C848"/>
    <mergeCell ref="D848:F848"/>
    <mergeCell ref="B849:C849"/>
    <mergeCell ref="D849:F849"/>
    <mergeCell ref="B850:C850"/>
    <mergeCell ref="D850:F850"/>
    <mergeCell ref="B845:C845"/>
    <mergeCell ref="D845:F845"/>
    <mergeCell ref="B846:C846"/>
    <mergeCell ref="D846:F846"/>
    <mergeCell ref="B847:C847"/>
    <mergeCell ref="D847:F847"/>
    <mergeCell ref="B842:C842"/>
    <mergeCell ref="D842:F842"/>
    <mergeCell ref="B843:C843"/>
    <mergeCell ref="D843:F843"/>
    <mergeCell ref="B844:C844"/>
    <mergeCell ref="D844:F844"/>
    <mergeCell ref="B839:C839"/>
    <mergeCell ref="D839:F839"/>
    <mergeCell ref="B840:C840"/>
    <mergeCell ref="D840:F840"/>
    <mergeCell ref="B841:C841"/>
    <mergeCell ref="D841:F841"/>
    <mergeCell ref="B836:C836"/>
    <mergeCell ref="D836:F836"/>
    <mergeCell ref="B837:C837"/>
    <mergeCell ref="D837:F837"/>
    <mergeCell ref="B838:C838"/>
    <mergeCell ref="D838:F838"/>
    <mergeCell ref="B833:C833"/>
    <mergeCell ref="D833:F833"/>
    <mergeCell ref="B834:C834"/>
    <mergeCell ref="D834:F834"/>
    <mergeCell ref="B835:C835"/>
    <mergeCell ref="D835:F835"/>
    <mergeCell ref="B830:C830"/>
    <mergeCell ref="D830:F830"/>
    <mergeCell ref="B831:C831"/>
    <mergeCell ref="D831:F831"/>
    <mergeCell ref="B832:C832"/>
    <mergeCell ref="D832:F832"/>
    <mergeCell ref="B827:C827"/>
    <mergeCell ref="D827:F827"/>
    <mergeCell ref="B828:C828"/>
    <mergeCell ref="D828:F828"/>
    <mergeCell ref="B829:C829"/>
    <mergeCell ref="D829:F829"/>
    <mergeCell ref="B824:C824"/>
    <mergeCell ref="D824:F824"/>
    <mergeCell ref="B825:C825"/>
    <mergeCell ref="D825:F825"/>
    <mergeCell ref="B826:C826"/>
    <mergeCell ref="D826:F826"/>
    <mergeCell ref="B821:C821"/>
    <mergeCell ref="D821:F821"/>
    <mergeCell ref="B822:C822"/>
    <mergeCell ref="D822:F822"/>
    <mergeCell ref="B823:C823"/>
    <mergeCell ref="D823:F823"/>
    <mergeCell ref="B818:C818"/>
    <mergeCell ref="D818:F818"/>
    <mergeCell ref="B819:C819"/>
    <mergeCell ref="D819:F819"/>
    <mergeCell ref="B820:C820"/>
    <mergeCell ref="D820:F820"/>
    <mergeCell ref="B815:C815"/>
    <mergeCell ref="D815:F815"/>
    <mergeCell ref="B816:C816"/>
    <mergeCell ref="D816:F816"/>
    <mergeCell ref="B817:C817"/>
    <mergeCell ref="D817:F817"/>
    <mergeCell ref="B812:C812"/>
    <mergeCell ref="D812:F812"/>
    <mergeCell ref="B813:C813"/>
    <mergeCell ref="D813:F813"/>
    <mergeCell ref="B814:C814"/>
    <mergeCell ref="D814:F814"/>
    <mergeCell ref="B809:C809"/>
    <mergeCell ref="D809:F809"/>
    <mergeCell ref="B810:C810"/>
    <mergeCell ref="D810:F810"/>
    <mergeCell ref="B811:C811"/>
    <mergeCell ref="D811:F811"/>
    <mergeCell ref="B806:C806"/>
    <mergeCell ref="D806:F806"/>
    <mergeCell ref="B807:C807"/>
    <mergeCell ref="D807:F807"/>
    <mergeCell ref="B808:C808"/>
    <mergeCell ref="D808:F808"/>
    <mergeCell ref="B803:C803"/>
    <mergeCell ref="D803:F803"/>
    <mergeCell ref="B804:C804"/>
    <mergeCell ref="D804:F804"/>
    <mergeCell ref="B805:C805"/>
    <mergeCell ref="D805:F805"/>
    <mergeCell ref="B800:C800"/>
    <mergeCell ref="D800:F800"/>
    <mergeCell ref="B801:C801"/>
    <mergeCell ref="D801:F801"/>
    <mergeCell ref="B802:C802"/>
    <mergeCell ref="D802:F802"/>
    <mergeCell ref="B797:C797"/>
    <mergeCell ref="D797:F797"/>
    <mergeCell ref="B798:C798"/>
    <mergeCell ref="D798:F798"/>
    <mergeCell ref="B799:C799"/>
    <mergeCell ref="D799:F799"/>
    <mergeCell ref="B794:C794"/>
    <mergeCell ref="D794:F794"/>
    <mergeCell ref="B795:C795"/>
    <mergeCell ref="D795:F795"/>
    <mergeCell ref="B796:C796"/>
    <mergeCell ref="D796:F796"/>
    <mergeCell ref="B791:C791"/>
    <mergeCell ref="D791:F791"/>
    <mergeCell ref="B792:C792"/>
    <mergeCell ref="D792:F792"/>
    <mergeCell ref="B793:C793"/>
    <mergeCell ref="D793:F793"/>
    <mergeCell ref="B788:C788"/>
    <mergeCell ref="D788:F788"/>
    <mergeCell ref="B789:C789"/>
    <mergeCell ref="D789:F789"/>
    <mergeCell ref="B790:C790"/>
    <mergeCell ref="D790:F790"/>
    <mergeCell ref="B785:C785"/>
    <mergeCell ref="D785:F785"/>
    <mergeCell ref="B786:C786"/>
    <mergeCell ref="D786:F786"/>
    <mergeCell ref="B787:C787"/>
    <mergeCell ref="D787:F787"/>
    <mergeCell ref="B782:C782"/>
    <mergeCell ref="D782:F782"/>
    <mergeCell ref="B783:C783"/>
    <mergeCell ref="D783:F783"/>
    <mergeCell ref="B784:C784"/>
    <mergeCell ref="D784:F784"/>
    <mergeCell ref="B779:C779"/>
    <mergeCell ref="D779:F779"/>
    <mergeCell ref="B780:C780"/>
    <mergeCell ref="D780:F780"/>
    <mergeCell ref="B781:C781"/>
    <mergeCell ref="D781:F781"/>
    <mergeCell ref="B776:C776"/>
    <mergeCell ref="D776:F776"/>
    <mergeCell ref="B777:C777"/>
    <mergeCell ref="D777:F777"/>
    <mergeCell ref="B778:C778"/>
    <mergeCell ref="D778:F778"/>
    <mergeCell ref="B773:C773"/>
    <mergeCell ref="D773:F773"/>
    <mergeCell ref="B774:C774"/>
    <mergeCell ref="D774:F774"/>
    <mergeCell ref="B775:C775"/>
    <mergeCell ref="D775:F775"/>
    <mergeCell ref="B770:C770"/>
    <mergeCell ref="D770:F770"/>
    <mergeCell ref="B771:C771"/>
    <mergeCell ref="D771:F771"/>
    <mergeCell ref="B772:C772"/>
    <mergeCell ref="D772:F772"/>
    <mergeCell ref="B767:C767"/>
    <mergeCell ref="D767:F767"/>
    <mergeCell ref="B768:C768"/>
    <mergeCell ref="D768:F768"/>
    <mergeCell ref="B769:C769"/>
    <mergeCell ref="D769:F769"/>
    <mergeCell ref="B764:C764"/>
    <mergeCell ref="D764:F764"/>
    <mergeCell ref="B765:C765"/>
    <mergeCell ref="D765:F765"/>
    <mergeCell ref="B766:C766"/>
    <mergeCell ref="D766:F766"/>
    <mergeCell ref="B761:C761"/>
    <mergeCell ref="D761:F761"/>
    <mergeCell ref="B762:C762"/>
    <mergeCell ref="D762:F762"/>
    <mergeCell ref="B763:C763"/>
    <mergeCell ref="D763:F763"/>
    <mergeCell ref="B758:C758"/>
    <mergeCell ref="D758:F758"/>
    <mergeCell ref="B759:C759"/>
    <mergeCell ref="D759:F759"/>
    <mergeCell ref="B760:C760"/>
    <mergeCell ref="D760:F760"/>
    <mergeCell ref="B755:C755"/>
    <mergeCell ref="D755:F755"/>
    <mergeCell ref="B756:C756"/>
    <mergeCell ref="D756:F756"/>
    <mergeCell ref="B757:C757"/>
    <mergeCell ref="D757:F757"/>
    <mergeCell ref="B752:C752"/>
    <mergeCell ref="D752:F752"/>
    <mergeCell ref="B753:C753"/>
    <mergeCell ref="D753:F753"/>
    <mergeCell ref="B754:C754"/>
    <mergeCell ref="D754:F754"/>
    <mergeCell ref="B749:C749"/>
    <mergeCell ref="D749:F749"/>
    <mergeCell ref="B750:C750"/>
    <mergeCell ref="D750:F750"/>
    <mergeCell ref="B751:C751"/>
    <mergeCell ref="D751:F751"/>
    <mergeCell ref="B746:C746"/>
    <mergeCell ref="D746:F746"/>
    <mergeCell ref="B747:C747"/>
    <mergeCell ref="D747:F747"/>
    <mergeCell ref="B748:C748"/>
    <mergeCell ref="D748:F748"/>
    <mergeCell ref="B743:C743"/>
    <mergeCell ref="D743:F743"/>
    <mergeCell ref="B744:C744"/>
    <mergeCell ref="D744:F744"/>
    <mergeCell ref="B745:C745"/>
    <mergeCell ref="D745:F745"/>
    <mergeCell ref="B740:C740"/>
    <mergeCell ref="D740:F740"/>
    <mergeCell ref="B741:C741"/>
    <mergeCell ref="D741:F741"/>
    <mergeCell ref="B742:C742"/>
    <mergeCell ref="D742:F742"/>
    <mergeCell ref="B737:C737"/>
    <mergeCell ref="D737:F737"/>
    <mergeCell ref="B738:C738"/>
    <mergeCell ref="D738:F738"/>
    <mergeCell ref="B739:C739"/>
    <mergeCell ref="D739:F739"/>
    <mergeCell ref="B734:C734"/>
    <mergeCell ref="D734:F734"/>
    <mergeCell ref="B735:C735"/>
    <mergeCell ref="D735:F735"/>
    <mergeCell ref="B736:C736"/>
    <mergeCell ref="D736:F736"/>
    <mergeCell ref="B731:C731"/>
    <mergeCell ref="D731:F731"/>
    <mergeCell ref="B732:C732"/>
    <mergeCell ref="D732:F732"/>
    <mergeCell ref="B733:C733"/>
    <mergeCell ref="D733:F733"/>
    <mergeCell ref="B728:C728"/>
    <mergeCell ref="D728:F728"/>
    <mergeCell ref="B729:C729"/>
    <mergeCell ref="D729:F729"/>
    <mergeCell ref="B730:C730"/>
    <mergeCell ref="D730:F730"/>
    <mergeCell ref="B725:C725"/>
    <mergeCell ref="D725:F725"/>
    <mergeCell ref="B726:C726"/>
    <mergeCell ref="D726:F726"/>
    <mergeCell ref="B727:C727"/>
    <mergeCell ref="D727:F727"/>
    <mergeCell ref="B722:C722"/>
    <mergeCell ref="D722:F722"/>
    <mergeCell ref="B723:C723"/>
    <mergeCell ref="D723:F723"/>
    <mergeCell ref="B724:C724"/>
    <mergeCell ref="D724:F724"/>
    <mergeCell ref="B719:C719"/>
    <mergeCell ref="D719:F719"/>
    <mergeCell ref="B720:C720"/>
    <mergeCell ref="D720:F720"/>
    <mergeCell ref="B721:C721"/>
    <mergeCell ref="D721:F721"/>
    <mergeCell ref="B716:C716"/>
    <mergeCell ref="D716:F716"/>
    <mergeCell ref="B717:C717"/>
    <mergeCell ref="D717:F717"/>
    <mergeCell ref="B718:C718"/>
    <mergeCell ref="D718:F718"/>
    <mergeCell ref="B713:C713"/>
    <mergeCell ref="D713:F713"/>
    <mergeCell ref="B714:C714"/>
    <mergeCell ref="D714:F714"/>
    <mergeCell ref="B715:C715"/>
    <mergeCell ref="D715:F715"/>
    <mergeCell ref="B710:C710"/>
    <mergeCell ref="D710:F710"/>
    <mergeCell ref="B711:C711"/>
    <mergeCell ref="D711:F711"/>
    <mergeCell ref="B712:C712"/>
    <mergeCell ref="D712:F712"/>
    <mergeCell ref="B707:C707"/>
    <mergeCell ref="D707:F707"/>
    <mergeCell ref="B708:C708"/>
    <mergeCell ref="D708:F708"/>
    <mergeCell ref="B709:C709"/>
    <mergeCell ref="D709:F709"/>
    <mergeCell ref="B704:C704"/>
    <mergeCell ref="D704:F704"/>
    <mergeCell ref="B705:C705"/>
    <mergeCell ref="D705:F705"/>
    <mergeCell ref="B706:C706"/>
    <mergeCell ref="D706:F706"/>
    <mergeCell ref="B701:C701"/>
    <mergeCell ref="D701:F701"/>
    <mergeCell ref="B702:C702"/>
    <mergeCell ref="D702:F702"/>
    <mergeCell ref="B703:C703"/>
    <mergeCell ref="D703:F703"/>
    <mergeCell ref="B698:C698"/>
    <mergeCell ref="D698:F698"/>
    <mergeCell ref="B699:C699"/>
    <mergeCell ref="D699:F699"/>
    <mergeCell ref="B700:C700"/>
    <mergeCell ref="D700:F700"/>
    <mergeCell ref="B695:C695"/>
    <mergeCell ref="D695:F695"/>
    <mergeCell ref="B696:C696"/>
    <mergeCell ref="D696:F696"/>
    <mergeCell ref="B697:C697"/>
    <mergeCell ref="D697:F697"/>
    <mergeCell ref="B692:C692"/>
    <mergeCell ref="D692:F692"/>
    <mergeCell ref="B693:C693"/>
    <mergeCell ref="D693:F693"/>
    <mergeCell ref="B694:C694"/>
    <mergeCell ref="D694:F694"/>
    <mergeCell ref="B689:C689"/>
    <mergeCell ref="D689:F689"/>
    <mergeCell ref="B690:C690"/>
    <mergeCell ref="D690:F690"/>
    <mergeCell ref="B691:C691"/>
    <mergeCell ref="D691:F691"/>
    <mergeCell ref="B686:C686"/>
    <mergeCell ref="D686:F686"/>
    <mergeCell ref="B687:C687"/>
    <mergeCell ref="D687:F687"/>
    <mergeCell ref="B688:C688"/>
    <mergeCell ref="D688:F688"/>
    <mergeCell ref="B683:C683"/>
    <mergeCell ref="D683:F683"/>
    <mergeCell ref="B684:C684"/>
    <mergeCell ref="D684:F684"/>
    <mergeCell ref="B685:C685"/>
    <mergeCell ref="D685:F685"/>
    <mergeCell ref="B680:C680"/>
    <mergeCell ref="D680:F680"/>
    <mergeCell ref="B681:C681"/>
    <mergeCell ref="D681:F681"/>
    <mergeCell ref="B682:C682"/>
    <mergeCell ref="D682:F682"/>
    <mergeCell ref="B677:C677"/>
    <mergeCell ref="D677:F677"/>
    <mergeCell ref="B678:C678"/>
    <mergeCell ref="D678:F678"/>
    <mergeCell ref="B679:C679"/>
    <mergeCell ref="D679:F679"/>
    <mergeCell ref="B674:C674"/>
    <mergeCell ref="D674:F674"/>
    <mergeCell ref="B675:C675"/>
    <mergeCell ref="D675:F675"/>
    <mergeCell ref="B676:C676"/>
    <mergeCell ref="D676:F676"/>
    <mergeCell ref="B671:C671"/>
    <mergeCell ref="D671:F671"/>
    <mergeCell ref="B672:C672"/>
    <mergeCell ref="D672:F672"/>
    <mergeCell ref="B673:C673"/>
    <mergeCell ref="D673:F673"/>
    <mergeCell ref="B668:C668"/>
    <mergeCell ref="D668:F668"/>
    <mergeCell ref="B669:C669"/>
    <mergeCell ref="D669:F669"/>
    <mergeCell ref="B670:C670"/>
    <mergeCell ref="D670:F670"/>
    <mergeCell ref="B665:C665"/>
    <mergeCell ref="D665:F665"/>
    <mergeCell ref="B666:C666"/>
    <mergeCell ref="D666:F666"/>
    <mergeCell ref="B667:C667"/>
    <mergeCell ref="D667:F667"/>
    <mergeCell ref="B662:C662"/>
    <mergeCell ref="D662:F662"/>
    <mergeCell ref="B663:C663"/>
    <mergeCell ref="D663:F663"/>
    <mergeCell ref="B664:C664"/>
    <mergeCell ref="D664:F664"/>
    <mergeCell ref="B659:C659"/>
    <mergeCell ref="D659:F659"/>
    <mergeCell ref="B660:C660"/>
    <mergeCell ref="D660:F660"/>
    <mergeCell ref="B661:C661"/>
    <mergeCell ref="D661:F661"/>
    <mergeCell ref="B656:C656"/>
    <mergeCell ref="D656:F656"/>
    <mergeCell ref="B657:C657"/>
    <mergeCell ref="D657:F657"/>
    <mergeCell ref="B658:C658"/>
    <mergeCell ref="D658:F658"/>
    <mergeCell ref="B653:C653"/>
    <mergeCell ref="D653:F653"/>
    <mergeCell ref="B654:C654"/>
    <mergeCell ref="D654:F654"/>
    <mergeCell ref="B655:C655"/>
    <mergeCell ref="D655:F655"/>
    <mergeCell ref="B650:C650"/>
    <mergeCell ref="D650:F650"/>
    <mergeCell ref="B651:C651"/>
    <mergeCell ref="D651:F651"/>
    <mergeCell ref="B652:C652"/>
    <mergeCell ref="D652:F652"/>
    <mergeCell ref="B647:C647"/>
    <mergeCell ref="D647:F647"/>
    <mergeCell ref="B648:C648"/>
    <mergeCell ref="D648:F648"/>
    <mergeCell ref="B649:C649"/>
    <mergeCell ref="D649:F649"/>
    <mergeCell ref="B644:C644"/>
    <mergeCell ref="D644:F644"/>
    <mergeCell ref="B645:C645"/>
    <mergeCell ref="D645:F645"/>
    <mergeCell ref="B646:C646"/>
    <mergeCell ref="D646:F646"/>
    <mergeCell ref="B641:C641"/>
    <mergeCell ref="D641:F641"/>
    <mergeCell ref="B642:C642"/>
    <mergeCell ref="D642:F642"/>
    <mergeCell ref="B643:C643"/>
    <mergeCell ref="D643:F643"/>
    <mergeCell ref="B638:C638"/>
    <mergeCell ref="D638:F638"/>
    <mergeCell ref="B639:C639"/>
    <mergeCell ref="D639:F639"/>
    <mergeCell ref="B640:C640"/>
    <mergeCell ref="D640:F640"/>
    <mergeCell ref="B635:C635"/>
    <mergeCell ref="D635:F635"/>
    <mergeCell ref="B636:C636"/>
    <mergeCell ref="D636:F636"/>
    <mergeCell ref="B637:C637"/>
    <mergeCell ref="D637:F637"/>
    <mergeCell ref="B632:C632"/>
    <mergeCell ref="D632:F632"/>
    <mergeCell ref="B633:C633"/>
    <mergeCell ref="D633:F633"/>
    <mergeCell ref="B634:C634"/>
    <mergeCell ref="D634:F634"/>
    <mergeCell ref="B629:C629"/>
    <mergeCell ref="D629:F629"/>
    <mergeCell ref="B630:C630"/>
    <mergeCell ref="D630:F630"/>
    <mergeCell ref="B631:C631"/>
    <mergeCell ref="D631:F631"/>
    <mergeCell ref="B626:C626"/>
    <mergeCell ref="D626:F626"/>
    <mergeCell ref="B627:C627"/>
    <mergeCell ref="D627:F627"/>
    <mergeCell ref="B628:C628"/>
    <mergeCell ref="D628:F628"/>
    <mergeCell ref="B623:C623"/>
    <mergeCell ref="D623:F623"/>
    <mergeCell ref="B624:C624"/>
    <mergeCell ref="D624:F624"/>
    <mergeCell ref="B625:C625"/>
    <mergeCell ref="D625:F625"/>
    <mergeCell ref="B620:C620"/>
    <mergeCell ref="D620:F620"/>
    <mergeCell ref="B621:C621"/>
    <mergeCell ref="D621:F621"/>
    <mergeCell ref="B622:C622"/>
    <mergeCell ref="D622:F622"/>
    <mergeCell ref="B617:C617"/>
    <mergeCell ref="D617:F617"/>
    <mergeCell ref="B618:C618"/>
    <mergeCell ref="D618:F618"/>
    <mergeCell ref="B619:C619"/>
    <mergeCell ref="D619:F619"/>
    <mergeCell ref="B614:C614"/>
    <mergeCell ref="D614:F614"/>
    <mergeCell ref="B615:C615"/>
    <mergeCell ref="D615:F615"/>
    <mergeCell ref="B616:C616"/>
    <mergeCell ref="D616:F616"/>
    <mergeCell ref="B611:C611"/>
    <mergeCell ref="D611:F611"/>
    <mergeCell ref="B612:C612"/>
    <mergeCell ref="D612:F612"/>
    <mergeCell ref="B613:C613"/>
    <mergeCell ref="D613:F613"/>
    <mergeCell ref="B608:C608"/>
    <mergeCell ref="D608:F608"/>
    <mergeCell ref="B609:C609"/>
    <mergeCell ref="D609:F609"/>
    <mergeCell ref="B610:C610"/>
    <mergeCell ref="D610:F610"/>
    <mergeCell ref="B605:C605"/>
    <mergeCell ref="D605:F605"/>
    <mergeCell ref="B606:C606"/>
    <mergeCell ref="D606:F606"/>
    <mergeCell ref="B607:C607"/>
    <mergeCell ref="D607:F607"/>
    <mergeCell ref="B602:C602"/>
    <mergeCell ref="D602:F602"/>
    <mergeCell ref="B603:C603"/>
    <mergeCell ref="D603:F603"/>
    <mergeCell ref="B604:C604"/>
    <mergeCell ref="D604:F604"/>
    <mergeCell ref="B599:C599"/>
    <mergeCell ref="D599:F599"/>
    <mergeCell ref="B600:C600"/>
    <mergeCell ref="D600:F600"/>
    <mergeCell ref="B601:C601"/>
    <mergeCell ref="D601:F601"/>
    <mergeCell ref="B596:C596"/>
    <mergeCell ref="D596:F596"/>
    <mergeCell ref="B597:C597"/>
    <mergeCell ref="D597:F597"/>
    <mergeCell ref="B598:C598"/>
    <mergeCell ref="D598:F598"/>
    <mergeCell ref="B593:C593"/>
    <mergeCell ref="D593:F593"/>
    <mergeCell ref="B594:C594"/>
    <mergeCell ref="D594:F594"/>
    <mergeCell ref="B595:C595"/>
    <mergeCell ref="D595:F595"/>
    <mergeCell ref="B590:C590"/>
    <mergeCell ref="D590:F590"/>
    <mergeCell ref="B591:C591"/>
    <mergeCell ref="D591:F591"/>
    <mergeCell ref="B592:C592"/>
    <mergeCell ref="D592:F592"/>
    <mergeCell ref="B587:C587"/>
    <mergeCell ref="D587:F587"/>
    <mergeCell ref="B588:C588"/>
    <mergeCell ref="D588:F588"/>
    <mergeCell ref="B589:C589"/>
    <mergeCell ref="D589:F589"/>
    <mergeCell ref="B584:C584"/>
    <mergeCell ref="D584:F584"/>
    <mergeCell ref="B585:C585"/>
    <mergeCell ref="D585:F585"/>
    <mergeCell ref="B586:C586"/>
    <mergeCell ref="D586:F586"/>
    <mergeCell ref="B581:C581"/>
    <mergeCell ref="D581:F581"/>
    <mergeCell ref="B582:C582"/>
    <mergeCell ref="D582:F582"/>
    <mergeCell ref="B583:C583"/>
    <mergeCell ref="D583:F583"/>
    <mergeCell ref="B578:C578"/>
    <mergeCell ref="D578:F578"/>
    <mergeCell ref="B579:C579"/>
    <mergeCell ref="D579:F579"/>
    <mergeCell ref="B580:C580"/>
    <mergeCell ref="D580:F580"/>
    <mergeCell ref="B575:C575"/>
    <mergeCell ref="D575:F575"/>
    <mergeCell ref="B576:C576"/>
    <mergeCell ref="D576:F576"/>
    <mergeCell ref="B577:C577"/>
    <mergeCell ref="D577:F577"/>
    <mergeCell ref="B572:C572"/>
    <mergeCell ref="D572:F572"/>
    <mergeCell ref="B573:C573"/>
    <mergeCell ref="D573:F573"/>
    <mergeCell ref="B574:C574"/>
    <mergeCell ref="D574:F574"/>
    <mergeCell ref="B569:C569"/>
    <mergeCell ref="D569:F569"/>
    <mergeCell ref="B570:C570"/>
    <mergeCell ref="D570:F570"/>
    <mergeCell ref="B571:C571"/>
    <mergeCell ref="D571:F571"/>
    <mergeCell ref="B566:C566"/>
    <mergeCell ref="D566:F566"/>
    <mergeCell ref="B567:C567"/>
    <mergeCell ref="D567:F567"/>
    <mergeCell ref="B568:C568"/>
    <mergeCell ref="D568:F568"/>
    <mergeCell ref="B563:C563"/>
    <mergeCell ref="D563:F563"/>
    <mergeCell ref="B564:C564"/>
    <mergeCell ref="D564:F564"/>
    <mergeCell ref="B565:C565"/>
    <mergeCell ref="D565:F565"/>
    <mergeCell ref="B560:C560"/>
    <mergeCell ref="D560:F560"/>
    <mergeCell ref="B561:C561"/>
    <mergeCell ref="D561:F561"/>
    <mergeCell ref="B562:C562"/>
    <mergeCell ref="D562:F562"/>
    <mergeCell ref="B557:C557"/>
    <mergeCell ref="D557:F557"/>
    <mergeCell ref="B558:C558"/>
    <mergeCell ref="D558:F558"/>
    <mergeCell ref="B559:C559"/>
    <mergeCell ref="D559:F559"/>
    <mergeCell ref="B554:C554"/>
    <mergeCell ref="D554:F554"/>
    <mergeCell ref="B555:C555"/>
    <mergeCell ref="D555:F555"/>
    <mergeCell ref="B556:C556"/>
    <mergeCell ref="D556:F556"/>
    <mergeCell ref="B551:C551"/>
    <mergeCell ref="D551:F551"/>
    <mergeCell ref="B552:C552"/>
    <mergeCell ref="D552:F552"/>
    <mergeCell ref="B553:C553"/>
    <mergeCell ref="D553:F553"/>
    <mergeCell ref="B548:C548"/>
    <mergeCell ref="D548:F548"/>
    <mergeCell ref="B549:C549"/>
    <mergeCell ref="D549:F549"/>
    <mergeCell ref="B550:C550"/>
    <mergeCell ref="D550:F550"/>
    <mergeCell ref="B545:C545"/>
    <mergeCell ref="D545:F545"/>
    <mergeCell ref="B546:C546"/>
    <mergeCell ref="D546:F546"/>
    <mergeCell ref="B547:C547"/>
    <mergeCell ref="D547:F547"/>
    <mergeCell ref="B542:C542"/>
    <mergeCell ref="D542:F542"/>
    <mergeCell ref="B543:C543"/>
    <mergeCell ref="D543:F543"/>
    <mergeCell ref="B544:C544"/>
    <mergeCell ref="D544:F544"/>
    <mergeCell ref="B539:C539"/>
    <mergeCell ref="D539:F539"/>
    <mergeCell ref="B540:C540"/>
    <mergeCell ref="D540:F540"/>
    <mergeCell ref="B541:C541"/>
    <mergeCell ref="D541:F541"/>
    <mergeCell ref="B536:C536"/>
    <mergeCell ref="D536:F536"/>
    <mergeCell ref="B537:C537"/>
    <mergeCell ref="D537:F537"/>
    <mergeCell ref="B538:C538"/>
    <mergeCell ref="D538:F538"/>
    <mergeCell ref="B533:C533"/>
    <mergeCell ref="D533:F533"/>
    <mergeCell ref="B534:C534"/>
    <mergeCell ref="D534:F534"/>
    <mergeCell ref="B535:C535"/>
    <mergeCell ref="D535:F535"/>
    <mergeCell ref="B530:C530"/>
    <mergeCell ref="D530:F530"/>
    <mergeCell ref="B531:C531"/>
    <mergeCell ref="D531:F531"/>
    <mergeCell ref="B532:C532"/>
    <mergeCell ref="D532:F532"/>
    <mergeCell ref="B527:C527"/>
    <mergeCell ref="D527:F527"/>
    <mergeCell ref="B528:C528"/>
    <mergeCell ref="D528:F528"/>
    <mergeCell ref="B529:C529"/>
    <mergeCell ref="D529:F529"/>
    <mergeCell ref="B524:C524"/>
    <mergeCell ref="D524:F524"/>
    <mergeCell ref="B525:C525"/>
    <mergeCell ref="D525:F525"/>
    <mergeCell ref="B526:C526"/>
    <mergeCell ref="D526:F526"/>
    <mergeCell ref="B521:C521"/>
    <mergeCell ref="D521:F521"/>
    <mergeCell ref="B522:C522"/>
    <mergeCell ref="D522:F522"/>
    <mergeCell ref="B523:C523"/>
    <mergeCell ref="D523:F523"/>
    <mergeCell ref="B518:C518"/>
    <mergeCell ref="D518:F518"/>
    <mergeCell ref="B519:C519"/>
    <mergeCell ref="D519:F519"/>
    <mergeCell ref="B520:C520"/>
    <mergeCell ref="D520:F520"/>
    <mergeCell ref="B515:C515"/>
    <mergeCell ref="D515:F515"/>
    <mergeCell ref="B516:C516"/>
    <mergeCell ref="D516:F516"/>
    <mergeCell ref="B517:C517"/>
    <mergeCell ref="D517:F517"/>
    <mergeCell ref="B512:C512"/>
    <mergeCell ref="D512:F512"/>
    <mergeCell ref="B513:C513"/>
    <mergeCell ref="D513:F513"/>
    <mergeCell ref="B514:C514"/>
    <mergeCell ref="D514:F514"/>
    <mergeCell ref="B509:C509"/>
    <mergeCell ref="D509:F509"/>
    <mergeCell ref="B510:C510"/>
    <mergeCell ref="D510:F510"/>
    <mergeCell ref="B511:C511"/>
    <mergeCell ref="D511:F511"/>
    <mergeCell ref="B506:C506"/>
    <mergeCell ref="D506:F506"/>
    <mergeCell ref="B507:C507"/>
    <mergeCell ref="D507:F507"/>
    <mergeCell ref="B508:C508"/>
    <mergeCell ref="D508:F508"/>
    <mergeCell ref="B503:C503"/>
    <mergeCell ref="D503:F503"/>
    <mergeCell ref="B504:C504"/>
    <mergeCell ref="D504:F504"/>
    <mergeCell ref="B505:C505"/>
    <mergeCell ref="D505:F505"/>
    <mergeCell ref="B500:C500"/>
    <mergeCell ref="D500:F500"/>
    <mergeCell ref="B501:C501"/>
    <mergeCell ref="D501:F501"/>
    <mergeCell ref="B502:C502"/>
    <mergeCell ref="D502:F502"/>
    <mergeCell ref="B497:C497"/>
    <mergeCell ref="D497:F497"/>
    <mergeCell ref="B498:C498"/>
    <mergeCell ref="D498:F498"/>
    <mergeCell ref="B499:C499"/>
    <mergeCell ref="D499:F499"/>
    <mergeCell ref="B494:C494"/>
    <mergeCell ref="D494:F494"/>
    <mergeCell ref="B495:C495"/>
    <mergeCell ref="D495:F495"/>
    <mergeCell ref="B496:C496"/>
    <mergeCell ref="D496:F496"/>
    <mergeCell ref="B491:C491"/>
    <mergeCell ref="D491:F491"/>
    <mergeCell ref="B492:C492"/>
    <mergeCell ref="D492:F492"/>
    <mergeCell ref="B493:C493"/>
    <mergeCell ref="D493:F493"/>
    <mergeCell ref="B488:C488"/>
    <mergeCell ref="D488:F488"/>
    <mergeCell ref="B489:C489"/>
    <mergeCell ref="D489:F489"/>
    <mergeCell ref="B490:C490"/>
    <mergeCell ref="D490:F490"/>
    <mergeCell ref="B485:C485"/>
    <mergeCell ref="D485:F485"/>
    <mergeCell ref="B486:C486"/>
    <mergeCell ref="D486:F486"/>
    <mergeCell ref="B487:C487"/>
    <mergeCell ref="D487:F487"/>
    <mergeCell ref="B482:C482"/>
    <mergeCell ref="D482:F482"/>
    <mergeCell ref="B483:C483"/>
    <mergeCell ref="D483:F483"/>
    <mergeCell ref="B484:C484"/>
    <mergeCell ref="D484:F484"/>
    <mergeCell ref="B479:C479"/>
    <mergeCell ref="D479:F479"/>
    <mergeCell ref="B480:C480"/>
    <mergeCell ref="D480:F480"/>
    <mergeCell ref="B481:C481"/>
    <mergeCell ref="D481:F481"/>
    <mergeCell ref="B476:C476"/>
    <mergeCell ref="D476:F476"/>
    <mergeCell ref="B477:C477"/>
    <mergeCell ref="D477:F477"/>
    <mergeCell ref="B478:C478"/>
    <mergeCell ref="D478:F478"/>
    <mergeCell ref="B473:C473"/>
    <mergeCell ref="D473:F473"/>
    <mergeCell ref="B474:C474"/>
    <mergeCell ref="D474:F474"/>
    <mergeCell ref="B475:C475"/>
    <mergeCell ref="D475:F475"/>
    <mergeCell ref="B470:C470"/>
    <mergeCell ref="D470:F470"/>
    <mergeCell ref="B471:C471"/>
    <mergeCell ref="D471:F471"/>
    <mergeCell ref="B472:C472"/>
    <mergeCell ref="D472:F472"/>
    <mergeCell ref="B467:C467"/>
    <mergeCell ref="D467:F467"/>
    <mergeCell ref="B468:C468"/>
    <mergeCell ref="D468:F468"/>
    <mergeCell ref="B469:C469"/>
    <mergeCell ref="D469:F469"/>
    <mergeCell ref="B464:C464"/>
    <mergeCell ref="D464:F464"/>
    <mergeCell ref="B465:C465"/>
    <mergeCell ref="D465:F465"/>
    <mergeCell ref="B466:C466"/>
    <mergeCell ref="D466:F466"/>
    <mergeCell ref="B461:C461"/>
    <mergeCell ref="D461:F461"/>
    <mergeCell ref="B462:C462"/>
    <mergeCell ref="D462:F462"/>
    <mergeCell ref="B463:C463"/>
    <mergeCell ref="D463:F463"/>
    <mergeCell ref="B458:C458"/>
    <mergeCell ref="D458:F458"/>
    <mergeCell ref="B459:C459"/>
    <mergeCell ref="D459:F459"/>
    <mergeCell ref="B460:C460"/>
    <mergeCell ref="D460:F460"/>
    <mergeCell ref="B455:C455"/>
    <mergeCell ref="D455:F455"/>
    <mergeCell ref="B456:C456"/>
    <mergeCell ref="D456:F456"/>
    <mergeCell ref="B457:C457"/>
    <mergeCell ref="D457:F457"/>
    <mergeCell ref="B452:C452"/>
    <mergeCell ref="D452:F452"/>
    <mergeCell ref="B453:C453"/>
    <mergeCell ref="D453:F453"/>
    <mergeCell ref="B454:C454"/>
    <mergeCell ref="D454:F454"/>
    <mergeCell ref="B449:C449"/>
    <mergeCell ref="D449:F449"/>
    <mergeCell ref="B450:C450"/>
    <mergeCell ref="D450:F450"/>
    <mergeCell ref="B451:C451"/>
    <mergeCell ref="D451:F451"/>
    <mergeCell ref="B446:C446"/>
    <mergeCell ref="D446:F446"/>
    <mergeCell ref="B447:C447"/>
    <mergeCell ref="D447:F447"/>
    <mergeCell ref="B448:C448"/>
    <mergeCell ref="D448:F448"/>
    <mergeCell ref="B443:C443"/>
    <mergeCell ref="D443:F443"/>
    <mergeCell ref="B444:C444"/>
    <mergeCell ref="D444:F444"/>
    <mergeCell ref="B445:C445"/>
    <mergeCell ref="D445:F445"/>
    <mergeCell ref="B440:C440"/>
    <mergeCell ref="D440:F440"/>
    <mergeCell ref="B441:C441"/>
    <mergeCell ref="D441:F441"/>
    <mergeCell ref="B442:C442"/>
    <mergeCell ref="D442:F442"/>
    <mergeCell ref="B437:C437"/>
    <mergeCell ref="D437:F437"/>
    <mergeCell ref="B438:C438"/>
    <mergeCell ref="D438:F438"/>
    <mergeCell ref="B439:C439"/>
    <mergeCell ref="D439:F439"/>
    <mergeCell ref="B434:C434"/>
    <mergeCell ref="D434:F434"/>
    <mergeCell ref="B435:C435"/>
    <mergeCell ref="D435:F435"/>
    <mergeCell ref="B436:C436"/>
    <mergeCell ref="D436:F436"/>
    <mergeCell ref="B431:C431"/>
    <mergeCell ref="D431:F431"/>
    <mergeCell ref="B432:C432"/>
    <mergeCell ref="D432:F432"/>
    <mergeCell ref="B433:C433"/>
    <mergeCell ref="D433:F433"/>
    <mergeCell ref="B428:C428"/>
    <mergeCell ref="D428:F428"/>
    <mergeCell ref="B429:C429"/>
    <mergeCell ref="D429:F429"/>
    <mergeCell ref="B430:C430"/>
    <mergeCell ref="D430:F430"/>
    <mergeCell ref="B425:C425"/>
    <mergeCell ref="D425:F425"/>
    <mergeCell ref="B426:C426"/>
    <mergeCell ref="D426:F426"/>
    <mergeCell ref="B427:C427"/>
    <mergeCell ref="D427:F427"/>
    <mergeCell ref="B422:C422"/>
    <mergeCell ref="D422:F422"/>
    <mergeCell ref="B423:C423"/>
    <mergeCell ref="D423:F423"/>
    <mergeCell ref="B424:C424"/>
    <mergeCell ref="D424:F424"/>
    <mergeCell ref="B419:C419"/>
    <mergeCell ref="D419:F419"/>
    <mergeCell ref="B420:C420"/>
    <mergeCell ref="D420:F420"/>
    <mergeCell ref="B421:C421"/>
    <mergeCell ref="D421:F421"/>
    <mergeCell ref="B416:C416"/>
    <mergeCell ref="D416:F416"/>
    <mergeCell ref="B417:C417"/>
    <mergeCell ref="D417:F417"/>
    <mergeCell ref="B418:C418"/>
    <mergeCell ref="D418:F418"/>
    <mergeCell ref="B413:C413"/>
    <mergeCell ref="D413:F413"/>
    <mergeCell ref="B414:C414"/>
    <mergeCell ref="D414:F414"/>
    <mergeCell ref="B415:C415"/>
    <mergeCell ref="D415:F415"/>
    <mergeCell ref="B410:C410"/>
    <mergeCell ref="D410:F410"/>
    <mergeCell ref="B411:C411"/>
    <mergeCell ref="D411:F411"/>
    <mergeCell ref="B412:C412"/>
    <mergeCell ref="D412:F412"/>
    <mergeCell ref="B407:C407"/>
    <mergeCell ref="D407:F407"/>
    <mergeCell ref="B408:C408"/>
    <mergeCell ref="D408:F408"/>
    <mergeCell ref="B409:C409"/>
    <mergeCell ref="D409:F409"/>
    <mergeCell ref="B404:C404"/>
    <mergeCell ref="D404:F404"/>
    <mergeCell ref="B405:C405"/>
    <mergeCell ref="D405:F405"/>
    <mergeCell ref="B406:C406"/>
    <mergeCell ref="D406:F406"/>
    <mergeCell ref="B401:C401"/>
    <mergeCell ref="D401:F401"/>
    <mergeCell ref="B402:C402"/>
    <mergeCell ref="D402:F402"/>
    <mergeCell ref="B403:C403"/>
    <mergeCell ref="D403:F403"/>
    <mergeCell ref="B398:C398"/>
    <mergeCell ref="D398:F398"/>
    <mergeCell ref="B399:C399"/>
    <mergeCell ref="D399:F399"/>
    <mergeCell ref="B400:C400"/>
    <mergeCell ref="D400:F400"/>
    <mergeCell ref="B395:C395"/>
    <mergeCell ref="D395:F395"/>
    <mergeCell ref="B396:C396"/>
    <mergeCell ref="D396:F396"/>
    <mergeCell ref="B397:C397"/>
    <mergeCell ref="D397:F397"/>
    <mergeCell ref="B392:C392"/>
    <mergeCell ref="D392:F392"/>
    <mergeCell ref="B393:C393"/>
    <mergeCell ref="D393:F393"/>
    <mergeCell ref="B394:C394"/>
    <mergeCell ref="D394:F394"/>
    <mergeCell ref="B389:C389"/>
    <mergeCell ref="D389:F389"/>
    <mergeCell ref="B390:C390"/>
    <mergeCell ref="D390:F390"/>
    <mergeCell ref="B391:C391"/>
    <mergeCell ref="D391:F391"/>
    <mergeCell ref="B386:C386"/>
    <mergeCell ref="D386:F386"/>
    <mergeCell ref="B387:C387"/>
    <mergeCell ref="D387:F387"/>
    <mergeCell ref="B388:C388"/>
    <mergeCell ref="D388:F388"/>
    <mergeCell ref="B383:C383"/>
    <mergeCell ref="D383:F383"/>
    <mergeCell ref="B384:C384"/>
    <mergeCell ref="D384:F384"/>
    <mergeCell ref="B385:C385"/>
    <mergeCell ref="D385:F385"/>
    <mergeCell ref="B380:C380"/>
    <mergeCell ref="D380:F380"/>
    <mergeCell ref="B381:C381"/>
    <mergeCell ref="D381:F381"/>
    <mergeCell ref="B382:C382"/>
    <mergeCell ref="D382:F382"/>
    <mergeCell ref="B377:C377"/>
    <mergeCell ref="D377:F377"/>
    <mergeCell ref="B378:C378"/>
    <mergeCell ref="D378:F378"/>
    <mergeCell ref="B379:C379"/>
    <mergeCell ref="D379:F379"/>
    <mergeCell ref="B374:C374"/>
    <mergeCell ref="D374:F374"/>
    <mergeCell ref="B375:C375"/>
    <mergeCell ref="D375:F375"/>
    <mergeCell ref="B376:C376"/>
    <mergeCell ref="D376:F376"/>
    <mergeCell ref="B371:C371"/>
    <mergeCell ref="D371:F371"/>
    <mergeCell ref="B372:C372"/>
    <mergeCell ref="D372:F372"/>
    <mergeCell ref="B373:C373"/>
    <mergeCell ref="D373:F373"/>
    <mergeCell ref="B368:C368"/>
    <mergeCell ref="D368:F368"/>
    <mergeCell ref="B369:C369"/>
    <mergeCell ref="D369:F369"/>
    <mergeCell ref="B370:C370"/>
    <mergeCell ref="D370:F370"/>
    <mergeCell ref="B365:C365"/>
    <mergeCell ref="D365:F365"/>
    <mergeCell ref="B366:C366"/>
    <mergeCell ref="D366:F366"/>
    <mergeCell ref="B367:C367"/>
    <mergeCell ref="D367:F367"/>
    <mergeCell ref="B362:C362"/>
    <mergeCell ref="D362:F362"/>
    <mergeCell ref="B363:C363"/>
    <mergeCell ref="D363:F363"/>
    <mergeCell ref="B364:C364"/>
    <mergeCell ref="D364:F364"/>
    <mergeCell ref="B359:C359"/>
    <mergeCell ref="D359:F359"/>
    <mergeCell ref="B360:C360"/>
    <mergeCell ref="D360:F360"/>
    <mergeCell ref="B361:C361"/>
    <mergeCell ref="D361:F361"/>
    <mergeCell ref="B356:C356"/>
    <mergeCell ref="D356:F356"/>
    <mergeCell ref="B357:C357"/>
    <mergeCell ref="D357:F357"/>
    <mergeCell ref="B358:C358"/>
    <mergeCell ref="D358:F358"/>
    <mergeCell ref="B353:C353"/>
    <mergeCell ref="D353:F353"/>
    <mergeCell ref="B354:C354"/>
    <mergeCell ref="D354:F354"/>
    <mergeCell ref="B355:C355"/>
    <mergeCell ref="D355:F355"/>
    <mergeCell ref="B350:C350"/>
    <mergeCell ref="D350:F350"/>
    <mergeCell ref="B351:C351"/>
    <mergeCell ref="D351:F351"/>
    <mergeCell ref="B352:C352"/>
    <mergeCell ref="D352:F352"/>
    <mergeCell ref="B347:C347"/>
    <mergeCell ref="D347:F347"/>
    <mergeCell ref="B348:C348"/>
    <mergeCell ref="D348:F348"/>
    <mergeCell ref="B349:C349"/>
    <mergeCell ref="D349:F349"/>
    <mergeCell ref="B344:C344"/>
    <mergeCell ref="D344:F344"/>
    <mergeCell ref="B345:C345"/>
    <mergeCell ref="D345:F345"/>
    <mergeCell ref="B346:C346"/>
    <mergeCell ref="D346:F346"/>
    <mergeCell ref="B341:C341"/>
    <mergeCell ref="D341:F341"/>
    <mergeCell ref="B342:C342"/>
    <mergeCell ref="D342:F342"/>
    <mergeCell ref="B343:C343"/>
    <mergeCell ref="D343:F343"/>
    <mergeCell ref="B338:C338"/>
    <mergeCell ref="D338:F338"/>
    <mergeCell ref="B339:C339"/>
    <mergeCell ref="D339:F339"/>
    <mergeCell ref="B340:C340"/>
    <mergeCell ref="D340:F340"/>
    <mergeCell ref="B335:C335"/>
    <mergeCell ref="D335:F335"/>
    <mergeCell ref="B336:C336"/>
    <mergeCell ref="D336:F336"/>
    <mergeCell ref="B337:C337"/>
    <mergeCell ref="D337:F337"/>
    <mergeCell ref="B332:C332"/>
    <mergeCell ref="D332:F332"/>
    <mergeCell ref="B333:C333"/>
    <mergeCell ref="D333:F333"/>
    <mergeCell ref="B334:C334"/>
    <mergeCell ref="D334:F334"/>
    <mergeCell ref="B329:C329"/>
    <mergeCell ref="D329:F329"/>
    <mergeCell ref="B330:C330"/>
    <mergeCell ref="D330:F330"/>
    <mergeCell ref="B331:C331"/>
    <mergeCell ref="D331:F331"/>
    <mergeCell ref="B326:C326"/>
    <mergeCell ref="D326:F326"/>
    <mergeCell ref="B327:C327"/>
    <mergeCell ref="D327:F327"/>
    <mergeCell ref="B328:C328"/>
    <mergeCell ref="D328:F328"/>
    <mergeCell ref="B323:C323"/>
    <mergeCell ref="D323:F323"/>
    <mergeCell ref="B324:C324"/>
    <mergeCell ref="D324:F324"/>
    <mergeCell ref="B325:C325"/>
    <mergeCell ref="D325:F325"/>
    <mergeCell ref="B320:C320"/>
    <mergeCell ref="D320:F320"/>
    <mergeCell ref="B321:C321"/>
    <mergeCell ref="D321:F321"/>
    <mergeCell ref="B322:C322"/>
    <mergeCell ref="D322:F322"/>
    <mergeCell ref="B317:C317"/>
    <mergeCell ref="D317:F317"/>
    <mergeCell ref="B318:C318"/>
    <mergeCell ref="D318:F318"/>
    <mergeCell ref="B319:C319"/>
    <mergeCell ref="D319:F319"/>
    <mergeCell ref="B314:C314"/>
    <mergeCell ref="D314:F314"/>
    <mergeCell ref="B315:C315"/>
    <mergeCell ref="D315:F315"/>
    <mergeCell ref="B316:C316"/>
    <mergeCell ref="D316:F316"/>
    <mergeCell ref="B311:C311"/>
    <mergeCell ref="D311:F311"/>
    <mergeCell ref="B312:C312"/>
    <mergeCell ref="D312:F312"/>
    <mergeCell ref="B313:C313"/>
    <mergeCell ref="D313:F313"/>
    <mergeCell ref="B308:C308"/>
    <mergeCell ref="D308:F308"/>
    <mergeCell ref="B309:C309"/>
    <mergeCell ref="D309:F309"/>
    <mergeCell ref="B310:C310"/>
    <mergeCell ref="D310:F310"/>
    <mergeCell ref="B305:C305"/>
    <mergeCell ref="D305:F305"/>
    <mergeCell ref="B306:C306"/>
    <mergeCell ref="D306:F306"/>
    <mergeCell ref="B307:C307"/>
    <mergeCell ref="D307:F307"/>
    <mergeCell ref="B302:C302"/>
    <mergeCell ref="D302:F302"/>
    <mergeCell ref="B303:C303"/>
    <mergeCell ref="D303:F303"/>
    <mergeCell ref="B304:C304"/>
    <mergeCell ref="D304:F304"/>
    <mergeCell ref="B299:C299"/>
    <mergeCell ref="D299:F299"/>
    <mergeCell ref="B300:C300"/>
    <mergeCell ref="D300:F300"/>
    <mergeCell ref="B301:C301"/>
    <mergeCell ref="D301:F301"/>
    <mergeCell ref="B296:C296"/>
    <mergeCell ref="D296:F296"/>
    <mergeCell ref="B297:C297"/>
    <mergeCell ref="D297:F297"/>
    <mergeCell ref="B298:C298"/>
    <mergeCell ref="D298:F298"/>
    <mergeCell ref="B293:C293"/>
    <mergeCell ref="D293:F293"/>
    <mergeCell ref="B294:C294"/>
    <mergeCell ref="D294:F294"/>
    <mergeCell ref="B295:C295"/>
    <mergeCell ref="D295:F295"/>
    <mergeCell ref="B290:C290"/>
    <mergeCell ref="D290:F290"/>
    <mergeCell ref="B291:C291"/>
    <mergeCell ref="D291:F291"/>
    <mergeCell ref="B292:C292"/>
    <mergeCell ref="D292:F292"/>
    <mergeCell ref="B287:C287"/>
    <mergeCell ref="D287:F287"/>
    <mergeCell ref="B288:C288"/>
    <mergeCell ref="D288:F288"/>
    <mergeCell ref="B289:C289"/>
    <mergeCell ref="D289:F289"/>
    <mergeCell ref="B284:C284"/>
    <mergeCell ref="D284:F284"/>
    <mergeCell ref="B285:C285"/>
    <mergeCell ref="D285:F285"/>
    <mergeCell ref="B286:C286"/>
    <mergeCell ref="D286:F286"/>
    <mergeCell ref="B281:C281"/>
    <mergeCell ref="D281:F281"/>
    <mergeCell ref="B282:C282"/>
    <mergeCell ref="D282:F282"/>
    <mergeCell ref="B283:C283"/>
    <mergeCell ref="D283:F283"/>
    <mergeCell ref="B278:C278"/>
    <mergeCell ref="D278:F278"/>
    <mergeCell ref="B279:C279"/>
    <mergeCell ref="D279:F279"/>
    <mergeCell ref="B280:C280"/>
    <mergeCell ref="D280:F280"/>
    <mergeCell ref="B275:C275"/>
    <mergeCell ref="D275:F275"/>
    <mergeCell ref="B276:C276"/>
    <mergeCell ref="D276:F276"/>
    <mergeCell ref="B277:C277"/>
    <mergeCell ref="D277:F277"/>
    <mergeCell ref="B272:C272"/>
    <mergeCell ref="D272:F272"/>
    <mergeCell ref="B273:C273"/>
    <mergeCell ref="D273:F273"/>
    <mergeCell ref="B274:C274"/>
    <mergeCell ref="D274:F274"/>
    <mergeCell ref="B269:C269"/>
    <mergeCell ref="D269:F269"/>
    <mergeCell ref="B270:C270"/>
    <mergeCell ref="D270:F270"/>
    <mergeCell ref="B271:C271"/>
    <mergeCell ref="D271:F271"/>
    <mergeCell ref="B266:C266"/>
    <mergeCell ref="D266:F266"/>
    <mergeCell ref="B267:C267"/>
    <mergeCell ref="D267:F267"/>
    <mergeCell ref="B268:C268"/>
    <mergeCell ref="D268:F268"/>
    <mergeCell ref="B263:C263"/>
    <mergeCell ref="D263:F263"/>
    <mergeCell ref="B264:C264"/>
    <mergeCell ref="D264:F264"/>
    <mergeCell ref="B265:C265"/>
    <mergeCell ref="D265:F265"/>
    <mergeCell ref="B260:C260"/>
    <mergeCell ref="D260:F260"/>
    <mergeCell ref="B261:C261"/>
    <mergeCell ref="D261:F261"/>
    <mergeCell ref="B262:C262"/>
    <mergeCell ref="D262:F262"/>
    <mergeCell ref="B257:C257"/>
    <mergeCell ref="D257:F257"/>
    <mergeCell ref="B258:C258"/>
    <mergeCell ref="D258:F258"/>
    <mergeCell ref="B259:C259"/>
    <mergeCell ref="D259:F259"/>
    <mergeCell ref="B254:C254"/>
    <mergeCell ref="D254:F254"/>
    <mergeCell ref="B255:C255"/>
    <mergeCell ref="D255:F255"/>
    <mergeCell ref="B256:C256"/>
    <mergeCell ref="D256:F256"/>
    <mergeCell ref="B251:C251"/>
    <mergeCell ref="D251:F251"/>
    <mergeCell ref="B252:C252"/>
    <mergeCell ref="D252:F252"/>
    <mergeCell ref="B253:C253"/>
    <mergeCell ref="D253:F253"/>
    <mergeCell ref="B248:C248"/>
    <mergeCell ref="D248:F248"/>
    <mergeCell ref="B249:C249"/>
    <mergeCell ref="D249:F249"/>
    <mergeCell ref="B250:C250"/>
    <mergeCell ref="D250:F250"/>
    <mergeCell ref="B245:C245"/>
    <mergeCell ref="D245:F245"/>
    <mergeCell ref="B246:C246"/>
    <mergeCell ref="D246:F246"/>
    <mergeCell ref="B247:C247"/>
    <mergeCell ref="D247:F247"/>
    <mergeCell ref="B242:C242"/>
    <mergeCell ref="D242:F242"/>
    <mergeCell ref="B243:C243"/>
    <mergeCell ref="D243:F243"/>
    <mergeCell ref="B244:C244"/>
    <mergeCell ref="D244:F244"/>
    <mergeCell ref="B239:C239"/>
    <mergeCell ref="D239:F239"/>
    <mergeCell ref="B240:C240"/>
    <mergeCell ref="D240:F240"/>
    <mergeCell ref="B241:C241"/>
    <mergeCell ref="D241:F241"/>
    <mergeCell ref="B236:C236"/>
    <mergeCell ref="D236:F236"/>
    <mergeCell ref="B237:C237"/>
    <mergeCell ref="D237:F237"/>
    <mergeCell ref="B238:C238"/>
    <mergeCell ref="D238:F238"/>
    <mergeCell ref="B233:C233"/>
    <mergeCell ref="D233:F233"/>
    <mergeCell ref="B234:C234"/>
    <mergeCell ref="D234:F234"/>
    <mergeCell ref="B235:C235"/>
    <mergeCell ref="D235:F235"/>
    <mergeCell ref="B230:C230"/>
    <mergeCell ref="D230:F230"/>
    <mergeCell ref="B231:C231"/>
    <mergeCell ref="D231:F231"/>
    <mergeCell ref="B232:C232"/>
    <mergeCell ref="D232:F232"/>
    <mergeCell ref="B227:C227"/>
    <mergeCell ref="D227:F227"/>
    <mergeCell ref="B228:C228"/>
    <mergeCell ref="D228:F228"/>
    <mergeCell ref="B229:C229"/>
    <mergeCell ref="D229:F229"/>
    <mergeCell ref="B224:C224"/>
    <mergeCell ref="D224:F224"/>
    <mergeCell ref="B225:C225"/>
    <mergeCell ref="D225:F225"/>
    <mergeCell ref="B226:C226"/>
    <mergeCell ref="D226:F226"/>
    <mergeCell ref="B221:C221"/>
    <mergeCell ref="D221:F221"/>
    <mergeCell ref="B222:C222"/>
    <mergeCell ref="D222:F222"/>
    <mergeCell ref="B223:C223"/>
    <mergeCell ref="D223:F223"/>
    <mergeCell ref="B218:C218"/>
    <mergeCell ref="D218:F218"/>
    <mergeCell ref="B219:C219"/>
    <mergeCell ref="D219:F219"/>
    <mergeCell ref="B220:C220"/>
    <mergeCell ref="D220:F220"/>
    <mergeCell ref="B215:C215"/>
    <mergeCell ref="D215:F215"/>
    <mergeCell ref="B216:C216"/>
    <mergeCell ref="D216:F216"/>
    <mergeCell ref="B217:C217"/>
    <mergeCell ref="D217:F217"/>
    <mergeCell ref="B212:C212"/>
    <mergeCell ref="D212:F212"/>
    <mergeCell ref="B213:C213"/>
    <mergeCell ref="D213:F213"/>
    <mergeCell ref="B214:C214"/>
    <mergeCell ref="D214:F214"/>
    <mergeCell ref="B209:C209"/>
    <mergeCell ref="D209:F209"/>
    <mergeCell ref="B210:C210"/>
    <mergeCell ref="D210:F210"/>
    <mergeCell ref="B211:C211"/>
    <mergeCell ref="D211:F211"/>
    <mergeCell ref="B206:C206"/>
    <mergeCell ref="D206:F206"/>
    <mergeCell ref="B207:C207"/>
    <mergeCell ref="D207:F207"/>
    <mergeCell ref="B208:C208"/>
    <mergeCell ref="D208:F208"/>
    <mergeCell ref="B203:C203"/>
    <mergeCell ref="D203:F203"/>
    <mergeCell ref="B204:C204"/>
    <mergeCell ref="D204:F204"/>
    <mergeCell ref="B205:C205"/>
    <mergeCell ref="D205:F205"/>
    <mergeCell ref="B200:C200"/>
    <mergeCell ref="D200:F200"/>
    <mergeCell ref="B201:C201"/>
    <mergeCell ref="D201:F201"/>
    <mergeCell ref="B202:C202"/>
    <mergeCell ref="D202:F202"/>
    <mergeCell ref="B197:C197"/>
    <mergeCell ref="D197:F197"/>
    <mergeCell ref="B198:C198"/>
    <mergeCell ref="D198:F198"/>
    <mergeCell ref="B199:C199"/>
    <mergeCell ref="D199:F199"/>
    <mergeCell ref="B194:C194"/>
    <mergeCell ref="D194:F194"/>
    <mergeCell ref="B195:C195"/>
    <mergeCell ref="D195:F195"/>
    <mergeCell ref="B196:C196"/>
    <mergeCell ref="D196:F196"/>
    <mergeCell ref="B191:C191"/>
    <mergeCell ref="D191:F191"/>
    <mergeCell ref="B192:C192"/>
    <mergeCell ref="D192:F192"/>
    <mergeCell ref="B193:C193"/>
    <mergeCell ref="D193:F193"/>
    <mergeCell ref="B188:C188"/>
    <mergeCell ref="D188:F188"/>
    <mergeCell ref="B189:C189"/>
    <mergeCell ref="D189:F189"/>
    <mergeCell ref="B190:C190"/>
    <mergeCell ref="D190:F190"/>
    <mergeCell ref="B185:C185"/>
    <mergeCell ref="D185:F185"/>
    <mergeCell ref="B186:C186"/>
    <mergeCell ref="D186:F186"/>
    <mergeCell ref="B187:C187"/>
    <mergeCell ref="D187:F187"/>
    <mergeCell ref="B182:C182"/>
    <mergeCell ref="D182:F182"/>
    <mergeCell ref="B183:C183"/>
    <mergeCell ref="D183:F183"/>
    <mergeCell ref="B184:C184"/>
    <mergeCell ref="D184:F184"/>
    <mergeCell ref="B179:C179"/>
    <mergeCell ref="D179:F179"/>
    <mergeCell ref="B180:C180"/>
    <mergeCell ref="D180:F180"/>
    <mergeCell ref="B181:C181"/>
    <mergeCell ref="D181:F181"/>
    <mergeCell ref="B176:C176"/>
    <mergeCell ref="D176:F176"/>
    <mergeCell ref="B177:C177"/>
    <mergeCell ref="D177:F177"/>
    <mergeCell ref="B178:C178"/>
    <mergeCell ref="D178:F178"/>
    <mergeCell ref="B173:C173"/>
    <mergeCell ref="D173:F173"/>
    <mergeCell ref="B174:C174"/>
    <mergeCell ref="D174:F174"/>
    <mergeCell ref="B175:C175"/>
    <mergeCell ref="D175:F175"/>
    <mergeCell ref="B170:C170"/>
    <mergeCell ref="D170:F170"/>
    <mergeCell ref="B171:C171"/>
    <mergeCell ref="D171:F171"/>
    <mergeCell ref="B172:C172"/>
    <mergeCell ref="D172:F172"/>
    <mergeCell ref="B167:C167"/>
    <mergeCell ref="D167:F167"/>
    <mergeCell ref="B168:C168"/>
    <mergeCell ref="D168:F168"/>
    <mergeCell ref="B169:C169"/>
    <mergeCell ref="D169:F169"/>
    <mergeCell ref="B164:C164"/>
    <mergeCell ref="D164:F164"/>
    <mergeCell ref="B165:C165"/>
    <mergeCell ref="D165:F165"/>
    <mergeCell ref="B166:C166"/>
    <mergeCell ref="D166:F166"/>
    <mergeCell ref="B161:C161"/>
    <mergeCell ref="D161:F161"/>
    <mergeCell ref="B162:C162"/>
    <mergeCell ref="D162:F162"/>
    <mergeCell ref="B163:C163"/>
    <mergeCell ref="D163:F163"/>
    <mergeCell ref="B158:C158"/>
    <mergeCell ref="D158:F158"/>
    <mergeCell ref="B159:C159"/>
    <mergeCell ref="D159:F159"/>
    <mergeCell ref="B160:C160"/>
    <mergeCell ref="D160:F160"/>
    <mergeCell ref="B155:C155"/>
    <mergeCell ref="D155:F155"/>
    <mergeCell ref="B156:C156"/>
    <mergeCell ref="D156:F156"/>
    <mergeCell ref="B157:C157"/>
    <mergeCell ref="D157:F157"/>
    <mergeCell ref="B152:C152"/>
    <mergeCell ref="D152:F152"/>
    <mergeCell ref="B153:C153"/>
    <mergeCell ref="D153:F153"/>
    <mergeCell ref="B154:C154"/>
    <mergeCell ref="D154:F154"/>
    <mergeCell ref="B149:C149"/>
    <mergeCell ref="D149:F149"/>
    <mergeCell ref="B150:C150"/>
    <mergeCell ref="D150:F150"/>
    <mergeCell ref="B151:C151"/>
    <mergeCell ref="D151:F151"/>
    <mergeCell ref="B146:C146"/>
    <mergeCell ref="D146:F146"/>
    <mergeCell ref="B147:C147"/>
    <mergeCell ref="D147:F147"/>
    <mergeCell ref="B148:C148"/>
    <mergeCell ref="D148:F148"/>
    <mergeCell ref="B143:C143"/>
    <mergeCell ref="D143:F143"/>
    <mergeCell ref="B144:C144"/>
    <mergeCell ref="D144:F144"/>
    <mergeCell ref="B145:C145"/>
    <mergeCell ref="D145:F145"/>
    <mergeCell ref="B140:C140"/>
    <mergeCell ref="D140:F140"/>
    <mergeCell ref="B141:C141"/>
    <mergeCell ref="D141:F141"/>
    <mergeCell ref="B142:C142"/>
    <mergeCell ref="D142:F142"/>
    <mergeCell ref="B137:C137"/>
    <mergeCell ref="D137:F137"/>
    <mergeCell ref="B138:C138"/>
    <mergeCell ref="D138:F138"/>
    <mergeCell ref="B139:C139"/>
    <mergeCell ref="D139:F139"/>
    <mergeCell ref="B134:C134"/>
    <mergeCell ref="D134:F134"/>
    <mergeCell ref="B135:C135"/>
    <mergeCell ref="D135:F135"/>
    <mergeCell ref="B136:C136"/>
    <mergeCell ref="D136:F136"/>
    <mergeCell ref="B131:C131"/>
    <mergeCell ref="D131:F131"/>
    <mergeCell ref="B132:C132"/>
    <mergeCell ref="D132:F132"/>
    <mergeCell ref="B133:C133"/>
    <mergeCell ref="D133:F133"/>
    <mergeCell ref="B128:C128"/>
    <mergeCell ref="D128:F128"/>
    <mergeCell ref="B129:C129"/>
    <mergeCell ref="D129:F129"/>
    <mergeCell ref="B130:C130"/>
    <mergeCell ref="D130:F130"/>
    <mergeCell ref="B125:C125"/>
    <mergeCell ref="D125:F125"/>
    <mergeCell ref="B126:C126"/>
    <mergeCell ref="D126:F126"/>
    <mergeCell ref="B127:C127"/>
    <mergeCell ref="D127:F127"/>
    <mergeCell ref="B122:C122"/>
    <mergeCell ref="D122:F122"/>
    <mergeCell ref="B123:C123"/>
    <mergeCell ref="D123:F123"/>
    <mergeCell ref="B124:C124"/>
    <mergeCell ref="D124:F124"/>
    <mergeCell ref="B119:C119"/>
    <mergeCell ref="D119:F119"/>
    <mergeCell ref="B120:C120"/>
    <mergeCell ref="D120:F120"/>
    <mergeCell ref="B121:C121"/>
    <mergeCell ref="D121:F121"/>
    <mergeCell ref="B116:C116"/>
    <mergeCell ref="D116:F116"/>
    <mergeCell ref="B117:C117"/>
    <mergeCell ref="D117:F117"/>
    <mergeCell ref="B118:C118"/>
    <mergeCell ref="D118:F118"/>
    <mergeCell ref="B113:C113"/>
    <mergeCell ref="D113:F113"/>
    <mergeCell ref="B114:C114"/>
    <mergeCell ref="D114:F114"/>
    <mergeCell ref="B115:C115"/>
    <mergeCell ref="D115:F115"/>
    <mergeCell ref="B110:C110"/>
    <mergeCell ref="D110:F110"/>
    <mergeCell ref="B111:C111"/>
    <mergeCell ref="D111:F111"/>
    <mergeCell ref="B112:C112"/>
    <mergeCell ref="D112:F112"/>
    <mergeCell ref="B107:C107"/>
    <mergeCell ref="D107:F107"/>
    <mergeCell ref="B108:C108"/>
    <mergeCell ref="D108:F108"/>
    <mergeCell ref="B109:C109"/>
    <mergeCell ref="D109:F109"/>
    <mergeCell ref="B104:C104"/>
    <mergeCell ref="D104:F104"/>
    <mergeCell ref="B105:C105"/>
    <mergeCell ref="D105:F105"/>
    <mergeCell ref="B106:C106"/>
    <mergeCell ref="D106:F106"/>
    <mergeCell ref="B101:C101"/>
    <mergeCell ref="D101:F101"/>
    <mergeCell ref="B102:C102"/>
    <mergeCell ref="D102:F102"/>
    <mergeCell ref="B103:C103"/>
    <mergeCell ref="D103:F103"/>
    <mergeCell ref="B98:C98"/>
    <mergeCell ref="D98:F98"/>
    <mergeCell ref="B99:C99"/>
    <mergeCell ref="D99:F99"/>
    <mergeCell ref="B100:C100"/>
    <mergeCell ref="D100:F100"/>
    <mergeCell ref="B95:C95"/>
    <mergeCell ref="D95:F95"/>
    <mergeCell ref="B96:C96"/>
    <mergeCell ref="D96:F96"/>
    <mergeCell ref="B97:C97"/>
    <mergeCell ref="D97:F97"/>
    <mergeCell ref="B92:C92"/>
    <mergeCell ref="D92:F92"/>
    <mergeCell ref="B93:C93"/>
    <mergeCell ref="D93:F93"/>
    <mergeCell ref="B94:C94"/>
    <mergeCell ref="D94:F94"/>
    <mergeCell ref="B89:C89"/>
    <mergeCell ref="D89:F89"/>
    <mergeCell ref="B90:C90"/>
    <mergeCell ref="D90:F90"/>
    <mergeCell ref="B91:C91"/>
    <mergeCell ref="D91:F91"/>
    <mergeCell ref="B86:C86"/>
    <mergeCell ref="D86:F86"/>
    <mergeCell ref="B87:C87"/>
    <mergeCell ref="D87:F87"/>
    <mergeCell ref="B88:C88"/>
    <mergeCell ref="D88:F88"/>
    <mergeCell ref="B83:C83"/>
    <mergeCell ref="D83:F83"/>
    <mergeCell ref="B84:C84"/>
    <mergeCell ref="D84:F84"/>
    <mergeCell ref="B85:C85"/>
    <mergeCell ref="D85:F85"/>
    <mergeCell ref="B80:C80"/>
    <mergeCell ref="D80:F80"/>
    <mergeCell ref="B81:C81"/>
    <mergeCell ref="D81:F81"/>
    <mergeCell ref="B82:C82"/>
    <mergeCell ref="D82:F82"/>
    <mergeCell ref="B77:C77"/>
    <mergeCell ref="D77:F77"/>
    <mergeCell ref="B78:C78"/>
    <mergeCell ref="D78:F78"/>
    <mergeCell ref="B79:C79"/>
    <mergeCell ref="D79:F79"/>
    <mergeCell ref="B74:C74"/>
    <mergeCell ref="D74:F74"/>
    <mergeCell ref="B75:C75"/>
    <mergeCell ref="D75:F75"/>
    <mergeCell ref="B76:C76"/>
    <mergeCell ref="D76:F76"/>
    <mergeCell ref="B71:C71"/>
    <mergeCell ref="D71:F71"/>
    <mergeCell ref="B72:C72"/>
    <mergeCell ref="D72:F72"/>
    <mergeCell ref="B73:C73"/>
    <mergeCell ref="D73:F73"/>
    <mergeCell ref="B68:C68"/>
    <mergeCell ref="D68:F68"/>
    <mergeCell ref="B69:C69"/>
    <mergeCell ref="D69:F69"/>
    <mergeCell ref="B70:C70"/>
    <mergeCell ref="D70:F70"/>
    <mergeCell ref="B65:C65"/>
    <mergeCell ref="D65:F65"/>
    <mergeCell ref="B66:C66"/>
    <mergeCell ref="D66:F66"/>
    <mergeCell ref="B67:C67"/>
    <mergeCell ref="D67:F67"/>
    <mergeCell ref="B62:C62"/>
    <mergeCell ref="D62:F62"/>
    <mergeCell ref="B63:C63"/>
    <mergeCell ref="D63:F63"/>
    <mergeCell ref="B64:C64"/>
    <mergeCell ref="D64:F64"/>
    <mergeCell ref="B59:C59"/>
    <mergeCell ref="D59:F59"/>
    <mergeCell ref="B60:C60"/>
    <mergeCell ref="D60:F60"/>
    <mergeCell ref="B61:C61"/>
    <mergeCell ref="D61:F61"/>
    <mergeCell ref="B56:C56"/>
    <mergeCell ref="D56:F56"/>
    <mergeCell ref="B57:C57"/>
    <mergeCell ref="D57:F57"/>
    <mergeCell ref="B58:C58"/>
    <mergeCell ref="D58:F58"/>
    <mergeCell ref="B53:C53"/>
    <mergeCell ref="D53:F53"/>
    <mergeCell ref="B54:C54"/>
    <mergeCell ref="D54:F54"/>
    <mergeCell ref="B55:C55"/>
    <mergeCell ref="D55:F55"/>
    <mergeCell ref="B50:C50"/>
    <mergeCell ref="D50:F50"/>
    <mergeCell ref="B51:C51"/>
    <mergeCell ref="D51:F51"/>
    <mergeCell ref="B52:C52"/>
    <mergeCell ref="D52:F52"/>
    <mergeCell ref="B47:C47"/>
    <mergeCell ref="D47:F47"/>
    <mergeCell ref="B48:C48"/>
    <mergeCell ref="D48:F48"/>
    <mergeCell ref="B49:C49"/>
    <mergeCell ref="D49:F49"/>
    <mergeCell ref="B44:C44"/>
    <mergeCell ref="D44:F44"/>
    <mergeCell ref="B45:C45"/>
    <mergeCell ref="D45:F45"/>
    <mergeCell ref="B46:C46"/>
    <mergeCell ref="D46:F46"/>
    <mergeCell ref="B41:C41"/>
    <mergeCell ref="D41:F41"/>
    <mergeCell ref="B42:C42"/>
    <mergeCell ref="D42:F42"/>
    <mergeCell ref="B43:C43"/>
    <mergeCell ref="D43:F43"/>
    <mergeCell ref="B38:C38"/>
    <mergeCell ref="D38:F38"/>
    <mergeCell ref="B39:C39"/>
    <mergeCell ref="D39:F39"/>
    <mergeCell ref="B40:C40"/>
    <mergeCell ref="D40:F40"/>
    <mergeCell ref="B35:C35"/>
    <mergeCell ref="D35:F35"/>
    <mergeCell ref="B36:C36"/>
    <mergeCell ref="D36:F36"/>
    <mergeCell ref="B37:C37"/>
    <mergeCell ref="D37:F37"/>
    <mergeCell ref="B32:C32"/>
    <mergeCell ref="D32:F32"/>
    <mergeCell ref="B33:C33"/>
    <mergeCell ref="D33:F33"/>
    <mergeCell ref="B34:C34"/>
    <mergeCell ref="D34:F34"/>
    <mergeCell ref="B29:C29"/>
    <mergeCell ref="D29:F29"/>
    <mergeCell ref="B30:C30"/>
    <mergeCell ref="D30:F30"/>
    <mergeCell ref="B31:C31"/>
    <mergeCell ref="D31:F31"/>
    <mergeCell ref="B26:C26"/>
    <mergeCell ref="D26:F26"/>
    <mergeCell ref="B27:C27"/>
    <mergeCell ref="D27:F27"/>
    <mergeCell ref="B28:C28"/>
    <mergeCell ref="D28:F28"/>
    <mergeCell ref="B23:C23"/>
    <mergeCell ref="D23:F23"/>
    <mergeCell ref="B24:C24"/>
    <mergeCell ref="D24:F24"/>
    <mergeCell ref="B25:C25"/>
    <mergeCell ref="D25:F25"/>
    <mergeCell ref="B20:C20"/>
    <mergeCell ref="D20:F20"/>
    <mergeCell ref="B21:C21"/>
    <mergeCell ref="D21:F21"/>
    <mergeCell ref="B22:C22"/>
    <mergeCell ref="D22:F22"/>
    <mergeCell ref="B8:C8"/>
    <mergeCell ref="D8:F8"/>
    <mergeCell ref="B9:C9"/>
    <mergeCell ref="D9:F9"/>
    <mergeCell ref="B10:C10"/>
    <mergeCell ref="D10:F10"/>
    <mergeCell ref="F2:J3"/>
    <mergeCell ref="C3:D3"/>
    <mergeCell ref="B5:J5"/>
    <mergeCell ref="R5:S5"/>
    <mergeCell ref="B7:C7"/>
    <mergeCell ref="D7:F7"/>
    <mergeCell ref="B17:C17"/>
    <mergeCell ref="D17:F17"/>
    <mergeCell ref="B18:C18"/>
    <mergeCell ref="D18:F18"/>
    <mergeCell ref="B19:C19"/>
    <mergeCell ref="D19:F19"/>
    <mergeCell ref="B14:C14"/>
    <mergeCell ref="D14:F14"/>
    <mergeCell ref="B15:C15"/>
    <mergeCell ref="D15:F15"/>
    <mergeCell ref="B16:C16"/>
    <mergeCell ref="D16:F16"/>
    <mergeCell ref="B11:C11"/>
    <mergeCell ref="D11:F11"/>
    <mergeCell ref="B12:C12"/>
    <mergeCell ref="D12:F12"/>
    <mergeCell ref="B13:C13"/>
    <mergeCell ref="D13:F13"/>
  </mergeCells>
  <pageMargins left="0.39370078740157499" right="0.39370078740157499" top="0.59055118110236204" bottom="0.59055118110236204" header="0.59055118110236204" footer="0.59055118110236204"/>
  <pageSetup paperSize="9" orientation="landscape" horizontalDpi="300" verticalDpi="30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0569AD-8622-40DA-82D8-234A18CAFDE8}">
  <dimension ref="A1:J261"/>
  <sheetViews>
    <sheetView workbookViewId="0">
      <selection activeCell="I2" sqref="I2"/>
    </sheetView>
  </sheetViews>
  <sheetFormatPr defaultRowHeight="14.5"/>
  <cols>
    <col min="1" max="1" width="15.81640625" style="9" customWidth="1"/>
    <col min="6" max="6" width="11.453125" customWidth="1"/>
    <col min="8" max="9" width="10" customWidth="1"/>
    <col min="10" max="10" width="10.26953125" customWidth="1"/>
  </cols>
  <sheetData>
    <row r="1" spans="1:10" ht="30">
      <c r="A1" s="7" t="s">
        <v>293</v>
      </c>
      <c r="B1" s="7" t="s">
        <v>27</v>
      </c>
      <c r="C1" s="7" t="s">
        <v>23</v>
      </c>
      <c r="D1" s="7" t="s">
        <v>19</v>
      </c>
      <c r="E1" s="7" t="s">
        <v>308</v>
      </c>
      <c r="F1" s="7" t="s">
        <v>305</v>
      </c>
      <c r="G1" s="7" t="s">
        <v>306</v>
      </c>
      <c r="H1" s="7" t="s">
        <v>307</v>
      </c>
      <c r="I1" s="7" t="s">
        <v>2324</v>
      </c>
      <c r="J1" s="7" t="s">
        <v>2300</v>
      </c>
    </row>
    <row r="2" spans="1:10">
      <c r="A2" s="15" t="s">
        <v>17</v>
      </c>
      <c r="B2" s="18">
        <f>COUNTIFS('BASE 1'!$D$8:$D$1046,A2,'BASE 1'!$I$8:$I$1046,$B$1)</f>
        <v>0</v>
      </c>
      <c r="C2" s="18">
        <f>COUNTIFS('BASE 1'!$D$8:$D$1046,A2,'BASE 1'!$I$8:$I$1046,$C$1)</f>
        <v>1</v>
      </c>
      <c r="D2" s="18">
        <f>COUNTIFS('BASE 1'!$D$8:$D$1046,A2,'BASE 1'!$I$8:$I$1046,$D$1)</f>
        <v>1</v>
      </c>
      <c r="E2">
        <f>SUM(B2:D2)</f>
        <v>2</v>
      </c>
      <c r="F2">
        <f>IF(B2&gt;0,1,0)</f>
        <v>0</v>
      </c>
      <c r="G2">
        <f>IF(C2&gt;0,1,0)</f>
        <v>1</v>
      </c>
      <c r="H2">
        <f>IF(D2&gt;0,1,0)</f>
        <v>1</v>
      </c>
      <c r="I2">
        <f>IF(E2&gt;9,1,0)</f>
        <v>0</v>
      </c>
      <c r="J2" s="19">
        <f>SUM(F2:I2)</f>
        <v>2</v>
      </c>
    </row>
    <row r="3" spans="1:10">
      <c r="A3" s="15" t="s">
        <v>303</v>
      </c>
      <c r="B3" s="18">
        <f>COUNTIFS('BASE 1'!$D$8:$D$1046,A3,'BASE 1'!$I$8:$I$1046,$B$1)</f>
        <v>0</v>
      </c>
      <c r="C3" s="18">
        <f>COUNTIFS('BASE 1'!$D$8:$D$1046,A3,'BASE 1'!$I$8:$I$1046,$C$1)</f>
        <v>0</v>
      </c>
      <c r="D3" s="18">
        <f>COUNTIFS('BASE 1'!$D$8:$D$1046,A3,'BASE 1'!$I$8:$I$1046,$D$1)</f>
        <v>0</v>
      </c>
      <c r="E3">
        <f t="shared" ref="E3:E66" si="0">SUM(B3:D3)</f>
        <v>0</v>
      </c>
      <c r="F3">
        <f t="shared" ref="F3:F4" si="1">IF(B3&gt;0,1,0)</f>
        <v>0</v>
      </c>
      <c r="G3">
        <f t="shared" ref="G3:G4" si="2">IF(C3&gt;0,1,0)</f>
        <v>0</v>
      </c>
      <c r="H3">
        <f t="shared" ref="H3:H4" si="3">IF(D3&gt;0,1,0)</f>
        <v>0</v>
      </c>
      <c r="I3">
        <f t="shared" ref="I3:I66" si="4">IF(E3&gt;9,1,0)</f>
        <v>0</v>
      </c>
      <c r="J3" s="19">
        <f t="shared" ref="J3:J66" si="5">SUM(F3:I3)</f>
        <v>0</v>
      </c>
    </row>
    <row r="4" spans="1:10">
      <c r="A4" s="15" t="s">
        <v>25</v>
      </c>
      <c r="B4" s="18">
        <f>COUNTIFS('BASE 1'!$D$8:$D$1046,A4,'BASE 1'!$I$8:$I$1046,$B$1)</f>
        <v>2</v>
      </c>
      <c r="C4" s="18">
        <f>COUNTIFS('BASE 1'!$D$8:$D$1046,A4,'BASE 1'!$I$8:$I$1046,$C$1)</f>
        <v>0</v>
      </c>
      <c r="D4" s="18">
        <f>COUNTIFS('BASE 1'!$D$8:$D$1046,A4,'BASE 1'!$I$8:$I$1046,$D$1)</f>
        <v>1</v>
      </c>
      <c r="E4">
        <f t="shared" si="0"/>
        <v>3</v>
      </c>
      <c r="F4">
        <f t="shared" si="1"/>
        <v>1</v>
      </c>
      <c r="G4">
        <f t="shared" si="2"/>
        <v>0</v>
      </c>
      <c r="H4">
        <f t="shared" si="3"/>
        <v>1</v>
      </c>
      <c r="I4">
        <f t="shared" si="4"/>
        <v>0</v>
      </c>
      <c r="J4" s="19">
        <f t="shared" si="5"/>
        <v>2</v>
      </c>
    </row>
    <row r="5" spans="1:10">
      <c r="A5" s="15" t="s">
        <v>29</v>
      </c>
      <c r="B5" s="18">
        <f>COUNTIFS('BASE 1'!$D$8:$D$1046,A5,'BASE 1'!$I$8:$I$1046,$B$1)</f>
        <v>0</v>
      </c>
      <c r="C5" s="18">
        <f>COUNTIFS('BASE 1'!$D$8:$D$1046,A5,'BASE 1'!$I$8:$I$1046,$C$1)</f>
        <v>0</v>
      </c>
      <c r="D5" s="18">
        <f>COUNTIFS('BASE 1'!$D$8:$D$1046,A5,'BASE 1'!$I$8:$I$1046,$D$1)</f>
        <v>1</v>
      </c>
      <c r="E5">
        <f t="shared" si="0"/>
        <v>1</v>
      </c>
      <c r="F5">
        <f t="shared" ref="F5:F68" si="6">IF(B5&gt;0,1,0)</f>
        <v>0</v>
      </c>
      <c r="G5">
        <f t="shared" ref="G5:G68" si="7">IF(C5&gt;0,1,0)</f>
        <v>0</v>
      </c>
      <c r="H5">
        <f t="shared" ref="H5:H68" si="8">IF(D5&gt;0,1,0)</f>
        <v>1</v>
      </c>
      <c r="I5">
        <f t="shared" si="4"/>
        <v>0</v>
      </c>
      <c r="J5" s="19">
        <f t="shared" si="5"/>
        <v>1</v>
      </c>
    </row>
    <row r="6" spans="1:10">
      <c r="A6" s="15" t="s">
        <v>30</v>
      </c>
      <c r="B6" s="18">
        <f>COUNTIFS('BASE 1'!$D$8:$D$1046,A6,'BASE 1'!$I$8:$I$1046,$B$1)</f>
        <v>0</v>
      </c>
      <c r="C6" s="18">
        <f>COUNTIFS('BASE 1'!$D$8:$D$1046,A6,'BASE 1'!$I$8:$I$1046,$C$1)</f>
        <v>1</v>
      </c>
      <c r="D6" s="18">
        <f>COUNTIFS('BASE 1'!$D$8:$D$1046,A6,'BASE 1'!$I$8:$I$1046,$D$1)</f>
        <v>0</v>
      </c>
      <c r="E6">
        <f t="shared" si="0"/>
        <v>1</v>
      </c>
      <c r="F6">
        <f t="shared" si="6"/>
        <v>0</v>
      </c>
      <c r="G6">
        <f t="shared" si="7"/>
        <v>1</v>
      </c>
      <c r="H6">
        <f t="shared" si="8"/>
        <v>0</v>
      </c>
      <c r="I6">
        <f t="shared" si="4"/>
        <v>0</v>
      </c>
      <c r="J6" s="19">
        <f t="shared" si="5"/>
        <v>1</v>
      </c>
    </row>
    <row r="7" spans="1:10">
      <c r="A7" s="15" t="s">
        <v>31</v>
      </c>
      <c r="B7" s="18">
        <f>COUNTIFS('BASE 1'!$D$8:$D$1046,A7,'BASE 1'!$I$8:$I$1046,$B$1)</f>
        <v>0</v>
      </c>
      <c r="C7" s="18">
        <f>COUNTIFS('BASE 1'!$D$8:$D$1046,A7,'BASE 1'!$I$8:$I$1046,$C$1)</f>
        <v>0</v>
      </c>
      <c r="D7" s="18">
        <f>COUNTIFS('BASE 1'!$D$8:$D$1046,A7,'BASE 1'!$I$8:$I$1046,$D$1)</f>
        <v>1</v>
      </c>
      <c r="E7">
        <f t="shared" si="0"/>
        <v>1</v>
      </c>
      <c r="F7">
        <f t="shared" si="6"/>
        <v>0</v>
      </c>
      <c r="G7">
        <f t="shared" si="7"/>
        <v>0</v>
      </c>
      <c r="H7">
        <f t="shared" si="8"/>
        <v>1</v>
      </c>
      <c r="I7">
        <f t="shared" si="4"/>
        <v>0</v>
      </c>
      <c r="J7" s="19">
        <f t="shared" si="5"/>
        <v>1</v>
      </c>
    </row>
    <row r="8" spans="1:10">
      <c r="A8" s="15" t="s">
        <v>32</v>
      </c>
      <c r="B8" s="18">
        <f>COUNTIFS('BASE 1'!$D$8:$D$1046,A8,'BASE 1'!$I$8:$I$1046,$B$1)</f>
        <v>0</v>
      </c>
      <c r="C8" s="18">
        <f>COUNTIFS('BASE 1'!$D$8:$D$1046,A8,'BASE 1'!$I$8:$I$1046,$C$1)</f>
        <v>1</v>
      </c>
      <c r="D8" s="18">
        <f>COUNTIFS('BASE 1'!$D$8:$D$1046,A8,'BASE 1'!$I$8:$I$1046,$D$1)</f>
        <v>0</v>
      </c>
      <c r="E8">
        <f t="shared" si="0"/>
        <v>1</v>
      </c>
      <c r="F8">
        <f t="shared" si="6"/>
        <v>0</v>
      </c>
      <c r="G8">
        <f t="shared" si="7"/>
        <v>1</v>
      </c>
      <c r="H8">
        <f t="shared" si="8"/>
        <v>0</v>
      </c>
      <c r="I8">
        <f t="shared" si="4"/>
        <v>0</v>
      </c>
      <c r="J8" s="19">
        <f t="shared" si="5"/>
        <v>1</v>
      </c>
    </row>
    <row r="9" spans="1:10">
      <c r="A9" s="15" t="s">
        <v>33</v>
      </c>
      <c r="B9" s="18">
        <f>COUNTIFS('BASE 1'!$D$8:$D$1046,A9,'BASE 1'!$I$8:$I$1046,$B$1)</f>
        <v>0</v>
      </c>
      <c r="C9" s="18">
        <f>COUNTIFS('BASE 1'!$D$8:$D$1046,A9,'BASE 1'!$I$8:$I$1046,$C$1)</f>
        <v>1</v>
      </c>
      <c r="D9" s="18">
        <f>COUNTIFS('BASE 1'!$D$8:$D$1046,A9,'BASE 1'!$I$8:$I$1046,$D$1)</f>
        <v>0</v>
      </c>
      <c r="E9">
        <f t="shared" si="0"/>
        <v>1</v>
      </c>
      <c r="F9">
        <f t="shared" si="6"/>
        <v>0</v>
      </c>
      <c r="G9">
        <f t="shared" si="7"/>
        <v>1</v>
      </c>
      <c r="H9">
        <f t="shared" si="8"/>
        <v>0</v>
      </c>
      <c r="I9">
        <f t="shared" si="4"/>
        <v>0</v>
      </c>
      <c r="J9" s="19">
        <f t="shared" si="5"/>
        <v>1</v>
      </c>
    </row>
    <row r="10" spans="1:10">
      <c r="A10" s="15" t="s">
        <v>34</v>
      </c>
      <c r="B10" s="18">
        <f>COUNTIFS('BASE 1'!$D$8:$D$1046,A10,'BASE 1'!$I$8:$I$1046,$B$1)</f>
        <v>0</v>
      </c>
      <c r="C10" s="18">
        <f>COUNTIFS('BASE 1'!$D$8:$D$1046,A10,'BASE 1'!$I$8:$I$1046,$C$1)</f>
        <v>0</v>
      </c>
      <c r="D10" s="18">
        <f>COUNTIFS('BASE 1'!$D$8:$D$1046,A10,'BASE 1'!$I$8:$I$1046,$D$1)</f>
        <v>1</v>
      </c>
      <c r="E10">
        <f t="shared" si="0"/>
        <v>1</v>
      </c>
      <c r="F10">
        <f t="shared" si="6"/>
        <v>0</v>
      </c>
      <c r="G10">
        <f t="shared" si="7"/>
        <v>0</v>
      </c>
      <c r="H10">
        <f t="shared" si="8"/>
        <v>1</v>
      </c>
      <c r="I10">
        <f t="shared" si="4"/>
        <v>0</v>
      </c>
      <c r="J10" s="19">
        <f t="shared" si="5"/>
        <v>1</v>
      </c>
    </row>
    <row r="11" spans="1:10">
      <c r="A11" s="15" t="s">
        <v>35</v>
      </c>
      <c r="B11" s="18">
        <f>COUNTIFS('BASE 1'!$D$8:$D$1046,A11,'BASE 1'!$I$8:$I$1046,$B$1)</f>
        <v>0</v>
      </c>
      <c r="C11" s="18">
        <f>COUNTIFS('BASE 1'!$D$8:$D$1046,A11,'BASE 1'!$I$8:$I$1046,$C$1)</f>
        <v>0</v>
      </c>
      <c r="D11" s="18">
        <f>COUNTIFS('BASE 1'!$D$8:$D$1046,A11,'BASE 1'!$I$8:$I$1046,$D$1)</f>
        <v>2</v>
      </c>
      <c r="E11">
        <f t="shared" si="0"/>
        <v>2</v>
      </c>
      <c r="F11">
        <f t="shared" si="6"/>
        <v>0</v>
      </c>
      <c r="G11">
        <f t="shared" si="7"/>
        <v>0</v>
      </c>
      <c r="H11">
        <f t="shared" si="8"/>
        <v>1</v>
      </c>
      <c r="I11">
        <f t="shared" si="4"/>
        <v>0</v>
      </c>
      <c r="J11" s="19">
        <f t="shared" si="5"/>
        <v>1</v>
      </c>
    </row>
    <row r="12" spans="1:10">
      <c r="A12" s="15" t="s">
        <v>36</v>
      </c>
      <c r="B12" s="18">
        <f>COUNTIFS('BASE 1'!$D$8:$D$1046,A12,'BASE 1'!$I$8:$I$1046,$B$1)</f>
        <v>0</v>
      </c>
      <c r="C12" s="18">
        <f>COUNTIFS('BASE 1'!$D$8:$D$1046,A12,'BASE 1'!$I$8:$I$1046,$C$1)</f>
        <v>0</v>
      </c>
      <c r="D12" s="18">
        <f>COUNTIFS('BASE 1'!$D$8:$D$1046,A12,'BASE 1'!$I$8:$I$1046,$D$1)</f>
        <v>1</v>
      </c>
      <c r="E12">
        <f t="shared" si="0"/>
        <v>1</v>
      </c>
      <c r="F12">
        <f t="shared" si="6"/>
        <v>0</v>
      </c>
      <c r="G12">
        <f t="shared" si="7"/>
        <v>0</v>
      </c>
      <c r="H12">
        <f t="shared" si="8"/>
        <v>1</v>
      </c>
      <c r="I12">
        <f t="shared" si="4"/>
        <v>0</v>
      </c>
      <c r="J12" s="19">
        <f t="shared" si="5"/>
        <v>1</v>
      </c>
    </row>
    <row r="13" spans="1:10">
      <c r="A13" s="15" t="s">
        <v>37</v>
      </c>
      <c r="B13" s="18">
        <f>COUNTIFS('BASE 1'!$D$8:$D$1046,A13,'BASE 1'!$I$8:$I$1046,$B$1)</f>
        <v>0</v>
      </c>
      <c r="C13" s="18">
        <f>COUNTIFS('BASE 1'!$D$8:$D$1046,A13,'BASE 1'!$I$8:$I$1046,$C$1)</f>
        <v>0</v>
      </c>
      <c r="D13" s="18">
        <f>COUNTIFS('BASE 1'!$D$8:$D$1046,A13,'BASE 1'!$I$8:$I$1046,$D$1)</f>
        <v>1</v>
      </c>
      <c r="E13">
        <f t="shared" si="0"/>
        <v>1</v>
      </c>
      <c r="F13">
        <f t="shared" si="6"/>
        <v>0</v>
      </c>
      <c r="G13">
        <f t="shared" si="7"/>
        <v>0</v>
      </c>
      <c r="H13">
        <f t="shared" si="8"/>
        <v>1</v>
      </c>
      <c r="I13">
        <f t="shared" si="4"/>
        <v>0</v>
      </c>
      <c r="J13" s="19">
        <f t="shared" si="5"/>
        <v>1</v>
      </c>
    </row>
    <row r="14" spans="1:10">
      <c r="A14" s="15" t="s">
        <v>38</v>
      </c>
      <c r="B14" s="18">
        <f>COUNTIFS('BASE 1'!$D$8:$D$1046,A14,'BASE 1'!$I$8:$I$1046,$B$1)</f>
        <v>3</v>
      </c>
      <c r="C14" s="18">
        <f>COUNTIFS('BASE 1'!$D$8:$D$1046,A14,'BASE 1'!$I$8:$I$1046,$C$1)</f>
        <v>0</v>
      </c>
      <c r="D14" s="18">
        <f>COUNTIFS('BASE 1'!$D$8:$D$1046,A14,'BASE 1'!$I$8:$I$1046,$D$1)</f>
        <v>0</v>
      </c>
      <c r="E14">
        <f t="shared" si="0"/>
        <v>3</v>
      </c>
      <c r="F14">
        <f t="shared" si="6"/>
        <v>1</v>
      </c>
      <c r="G14">
        <f t="shared" si="7"/>
        <v>0</v>
      </c>
      <c r="H14">
        <f t="shared" si="8"/>
        <v>0</v>
      </c>
      <c r="I14">
        <f t="shared" si="4"/>
        <v>0</v>
      </c>
      <c r="J14" s="19">
        <f t="shared" si="5"/>
        <v>1</v>
      </c>
    </row>
    <row r="15" spans="1:10">
      <c r="A15" s="15" t="s">
        <v>39</v>
      </c>
      <c r="B15" s="18">
        <f>COUNTIFS('BASE 1'!$D$8:$D$1046,A15,'BASE 1'!$I$8:$I$1046,$B$1)</f>
        <v>0</v>
      </c>
      <c r="C15" s="18">
        <f>COUNTIFS('BASE 1'!$D$8:$D$1046,A15,'BASE 1'!$I$8:$I$1046,$C$1)</f>
        <v>1</v>
      </c>
      <c r="D15" s="18">
        <f>COUNTIFS('BASE 1'!$D$8:$D$1046,A15,'BASE 1'!$I$8:$I$1046,$D$1)</f>
        <v>1</v>
      </c>
      <c r="E15">
        <f t="shared" si="0"/>
        <v>2</v>
      </c>
      <c r="F15">
        <f t="shared" si="6"/>
        <v>0</v>
      </c>
      <c r="G15">
        <f t="shared" si="7"/>
        <v>1</v>
      </c>
      <c r="H15">
        <f t="shared" si="8"/>
        <v>1</v>
      </c>
      <c r="I15">
        <f t="shared" si="4"/>
        <v>0</v>
      </c>
      <c r="J15" s="19">
        <f t="shared" si="5"/>
        <v>2</v>
      </c>
    </row>
    <row r="16" spans="1:10">
      <c r="A16" s="15" t="s">
        <v>40</v>
      </c>
      <c r="B16" s="18">
        <f>COUNTIFS('BASE 1'!$D$8:$D$1046,A16,'BASE 1'!$I$8:$I$1046,$B$1)</f>
        <v>9</v>
      </c>
      <c r="C16" s="18">
        <f>COUNTIFS('BASE 1'!$D$8:$D$1046,A16,'BASE 1'!$I$8:$I$1046,$C$1)</f>
        <v>3</v>
      </c>
      <c r="D16" s="18">
        <f>COUNTIFS('BASE 1'!$D$8:$D$1046,A16,'BASE 1'!$I$8:$I$1046,$D$1)</f>
        <v>1</v>
      </c>
      <c r="E16">
        <f t="shared" si="0"/>
        <v>13</v>
      </c>
      <c r="F16">
        <f t="shared" si="6"/>
        <v>1</v>
      </c>
      <c r="G16">
        <f t="shared" si="7"/>
        <v>1</v>
      </c>
      <c r="H16">
        <f t="shared" si="8"/>
        <v>1</v>
      </c>
      <c r="I16">
        <f t="shared" si="4"/>
        <v>1</v>
      </c>
      <c r="J16" s="19">
        <f t="shared" si="5"/>
        <v>4</v>
      </c>
    </row>
    <row r="17" spans="1:10">
      <c r="A17" s="15" t="s">
        <v>41</v>
      </c>
      <c r="B17" s="18">
        <f>COUNTIFS('BASE 1'!$D$8:$D$1046,A17,'BASE 1'!$I$8:$I$1046,$B$1)</f>
        <v>2</v>
      </c>
      <c r="C17" s="18">
        <f>COUNTIFS('BASE 1'!$D$8:$D$1046,A17,'BASE 1'!$I$8:$I$1046,$C$1)</f>
        <v>3</v>
      </c>
      <c r="D17" s="18">
        <f>COUNTIFS('BASE 1'!$D$8:$D$1046,A17,'BASE 1'!$I$8:$I$1046,$D$1)</f>
        <v>1</v>
      </c>
      <c r="E17">
        <f t="shared" si="0"/>
        <v>6</v>
      </c>
      <c r="F17">
        <f t="shared" si="6"/>
        <v>1</v>
      </c>
      <c r="G17">
        <f t="shared" si="7"/>
        <v>1</v>
      </c>
      <c r="H17">
        <f t="shared" si="8"/>
        <v>1</v>
      </c>
      <c r="I17">
        <f t="shared" si="4"/>
        <v>0</v>
      </c>
      <c r="J17" s="19">
        <f t="shared" si="5"/>
        <v>3</v>
      </c>
    </row>
    <row r="18" spans="1:10">
      <c r="A18" s="15" t="s">
        <v>42</v>
      </c>
      <c r="B18" s="18">
        <f>COUNTIFS('BASE 1'!$D$8:$D$1046,A18,'BASE 1'!$I$8:$I$1046,$B$1)</f>
        <v>1</v>
      </c>
      <c r="C18" s="18">
        <f>COUNTIFS('BASE 1'!$D$8:$D$1046,A18,'BASE 1'!$I$8:$I$1046,$C$1)</f>
        <v>0</v>
      </c>
      <c r="D18" s="18">
        <f>COUNTIFS('BASE 1'!$D$8:$D$1046,A18,'BASE 1'!$I$8:$I$1046,$D$1)</f>
        <v>1</v>
      </c>
      <c r="E18">
        <f t="shared" si="0"/>
        <v>2</v>
      </c>
      <c r="F18">
        <f t="shared" si="6"/>
        <v>1</v>
      </c>
      <c r="G18">
        <f t="shared" si="7"/>
        <v>0</v>
      </c>
      <c r="H18">
        <f t="shared" si="8"/>
        <v>1</v>
      </c>
      <c r="I18">
        <f t="shared" si="4"/>
        <v>0</v>
      </c>
      <c r="J18" s="19">
        <f t="shared" si="5"/>
        <v>2</v>
      </c>
    </row>
    <row r="19" spans="1:10">
      <c r="A19" s="15" t="s">
        <v>43</v>
      </c>
      <c r="B19" s="18">
        <f>COUNTIFS('BASE 1'!$D$8:$D$1046,A19,'BASE 1'!$I$8:$I$1046,$B$1)</f>
        <v>0</v>
      </c>
      <c r="C19" s="18">
        <f>COUNTIFS('BASE 1'!$D$8:$D$1046,A19,'BASE 1'!$I$8:$I$1046,$C$1)</f>
        <v>1</v>
      </c>
      <c r="D19" s="18">
        <f>COUNTIFS('BASE 1'!$D$8:$D$1046,A19,'BASE 1'!$I$8:$I$1046,$D$1)</f>
        <v>0</v>
      </c>
      <c r="E19">
        <f t="shared" si="0"/>
        <v>1</v>
      </c>
      <c r="F19">
        <f t="shared" si="6"/>
        <v>0</v>
      </c>
      <c r="G19">
        <f t="shared" si="7"/>
        <v>1</v>
      </c>
      <c r="H19">
        <f t="shared" si="8"/>
        <v>0</v>
      </c>
      <c r="I19">
        <f t="shared" si="4"/>
        <v>0</v>
      </c>
      <c r="J19" s="19">
        <f t="shared" si="5"/>
        <v>1</v>
      </c>
    </row>
    <row r="20" spans="1:10">
      <c r="A20" s="15" t="s">
        <v>44</v>
      </c>
      <c r="B20" s="18">
        <f>COUNTIFS('BASE 1'!$D$8:$D$1046,A20,'BASE 1'!$I$8:$I$1046,$B$1)</f>
        <v>3</v>
      </c>
      <c r="C20" s="18">
        <f>COUNTIFS('BASE 1'!$D$8:$D$1046,A20,'BASE 1'!$I$8:$I$1046,$C$1)</f>
        <v>18</v>
      </c>
      <c r="D20" s="18">
        <f>COUNTIFS('BASE 1'!$D$8:$D$1046,A20,'BASE 1'!$I$8:$I$1046,$D$1)</f>
        <v>20</v>
      </c>
      <c r="E20">
        <f t="shared" si="0"/>
        <v>41</v>
      </c>
      <c r="F20">
        <f t="shared" si="6"/>
        <v>1</v>
      </c>
      <c r="G20">
        <f t="shared" si="7"/>
        <v>1</v>
      </c>
      <c r="H20">
        <f t="shared" si="8"/>
        <v>1</v>
      </c>
      <c r="I20">
        <f t="shared" si="4"/>
        <v>1</v>
      </c>
      <c r="J20" s="19">
        <f t="shared" si="5"/>
        <v>4</v>
      </c>
    </row>
    <row r="21" spans="1:10">
      <c r="A21" s="15" t="s">
        <v>46</v>
      </c>
      <c r="B21" s="18">
        <f>COUNTIFS('BASE 1'!$D$8:$D$1046,A21,'BASE 1'!$I$8:$I$1046,$B$1)</f>
        <v>0</v>
      </c>
      <c r="C21" s="18">
        <f>COUNTIFS('BASE 1'!$D$8:$D$1046,A21,'BASE 1'!$I$8:$I$1046,$C$1)</f>
        <v>0</v>
      </c>
      <c r="D21" s="18">
        <f>COUNTIFS('BASE 1'!$D$8:$D$1046,A21,'BASE 1'!$I$8:$I$1046,$D$1)</f>
        <v>1</v>
      </c>
      <c r="E21">
        <f t="shared" si="0"/>
        <v>1</v>
      </c>
      <c r="F21">
        <f t="shared" si="6"/>
        <v>0</v>
      </c>
      <c r="G21">
        <f t="shared" si="7"/>
        <v>0</v>
      </c>
      <c r="H21">
        <f t="shared" si="8"/>
        <v>1</v>
      </c>
      <c r="I21">
        <f t="shared" si="4"/>
        <v>0</v>
      </c>
      <c r="J21" s="19">
        <f t="shared" si="5"/>
        <v>1</v>
      </c>
    </row>
    <row r="22" spans="1:10">
      <c r="A22" s="15" t="s">
        <v>47</v>
      </c>
      <c r="B22" s="18">
        <f>COUNTIFS('BASE 1'!$D$8:$D$1046,A22,'BASE 1'!$I$8:$I$1046,$B$1)</f>
        <v>0</v>
      </c>
      <c r="C22" s="18">
        <f>COUNTIFS('BASE 1'!$D$8:$D$1046,A22,'BASE 1'!$I$8:$I$1046,$C$1)</f>
        <v>0</v>
      </c>
      <c r="D22" s="18">
        <f>COUNTIFS('BASE 1'!$D$8:$D$1046,A22,'BASE 1'!$I$8:$I$1046,$D$1)</f>
        <v>1</v>
      </c>
      <c r="E22">
        <f t="shared" si="0"/>
        <v>1</v>
      </c>
      <c r="F22">
        <f t="shared" si="6"/>
        <v>0</v>
      </c>
      <c r="G22">
        <f t="shared" si="7"/>
        <v>0</v>
      </c>
      <c r="H22">
        <f t="shared" si="8"/>
        <v>1</v>
      </c>
      <c r="I22">
        <f t="shared" si="4"/>
        <v>0</v>
      </c>
      <c r="J22" s="19">
        <f t="shared" si="5"/>
        <v>1</v>
      </c>
    </row>
    <row r="23" spans="1:10">
      <c r="A23" s="15" t="s">
        <v>48</v>
      </c>
      <c r="B23" s="18">
        <f>COUNTIFS('BASE 1'!$D$8:$D$1046,A23,'BASE 1'!$I$8:$I$1046,$B$1)</f>
        <v>1</v>
      </c>
      <c r="C23" s="18">
        <f>COUNTIFS('BASE 1'!$D$8:$D$1046,A23,'BASE 1'!$I$8:$I$1046,$C$1)</f>
        <v>1</v>
      </c>
      <c r="D23" s="18">
        <f>COUNTIFS('BASE 1'!$D$8:$D$1046,A23,'BASE 1'!$I$8:$I$1046,$D$1)</f>
        <v>0</v>
      </c>
      <c r="E23">
        <f t="shared" si="0"/>
        <v>2</v>
      </c>
      <c r="F23">
        <f t="shared" si="6"/>
        <v>1</v>
      </c>
      <c r="G23">
        <f t="shared" si="7"/>
        <v>1</v>
      </c>
      <c r="H23">
        <f t="shared" si="8"/>
        <v>0</v>
      </c>
      <c r="I23">
        <f t="shared" si="4"/>
        <v>0</v>
      </c>
      <c r="J23" s="19">
        <f t="shared" si="5"/>
        <v>2</v>
      </c>
    </row>
    <row r="24" spans="1:10">
      <c r="A24" s="15" t="s">
        <v>49</v>
      </c>
      <c r="B24" s="18">
        <f>COUNTIFS('BASE 1'!$D$8:$D$1046,A24,'BASE 1'!$I$8:$I$1046,$B$1)</f>
        <v>1</v>
      </c>
      <c r="C24" s="18">
        <f>COUNTIFS('BASE 1'!$D$8:$D$1046,A24,'BASE 1'!$I$8:$I$1046,$C$1)</f>
        <v>1</v>
      </c>
      <c r="D24" s="18">
        <f>COUNTIFS('BASE 1'!$D$8:$D$1046,A24,'BASE 1'!$I$8:$I$1046,$D$1)</f>
        <v>1</v>
      </c>
      <c r="E24">
        <f t="shared" si="0"/>
        <v>3</v>
      </c>
      <c r="F24">
        <f t="shared" si="6"/>
        <v>1</v>
      </c>
      <c r="G24">
        <f t="shared" si="7"/>
        <v>1</v>
      </c>
      <c r="H24">
        <f t="shared" si="8"/>
        <v>1</v>
      </c>
      <c r="I24">
        <f t="shared" si="4"/>
        <v>0</v>
      </c>
      <c r="J24" s="19">
        <f t="shared" si="5"/>
        <v>3</v>
      </c>
    </row>
    <row r="25" spans="1:10">
      <c r="A25" s="15" t="s">
        <v>50</v>
      </c>
      <c r="B25" s="18">
        <f>COUNTIFS('BASE 1'!$D$8:$D$1046,A25,'BASE 1'!$I$8:$I$1046,$B$1)</f>
        <v>1</v>
      </c>
      <c r="C25" s="18">
        <f>COUNTIFS('BASE 1'!$D$8:$D$1046,A25,'BASE 1'!$I$8:$I$1046,$C$1)</f>
        <v>1</v>
      </c>
      <c r="D25" s="18">
        <f>COUNTIFS('BASE 1'!$D$8:$D$1046,A25,'BASE 1'!$I$8:$I$1046,$D$1)</f>
        <v>2</v>
      </c>
      <c r="E25">
        <f t="shared" si="0"/>
        <v>4</v>
      </c>
      <c r="F25">
        <f t="shared" si="6"/>
        <v>1</v>
      </c>
      <c r="G25">
        <f t="shared" si="7"/>
        <v>1</v>
      </c>
      <c r="H25">
        <f t="shared" si="8"/>
        <v>1</v>
      </c>
      <c r="I25">
        <f t="shared" si="4"/>
        <v>0</v>
      </c>
      <c r="J25" s="19">
        <f t="shared" si="5"/>
        <v>3</v>
      </c>
    </row>
    <row r="26" spans="1:10">
      <c r="A26" s="15" t="s">
        <v>51</v>
      </c>
      <c r="B26" s="18">
        <f>COUNTIFS('BASE 1'!$D$8:$D$1046,A26,'BASE 1'!$I$8:$I$1046,$B$1)</f>
        <v>0</v>
      </c>
      <c r="C26" s="18">
        <f>COUNTIFS('BASE 1'!$D$8:$D$1046,A26,'BASE 1'!$I$8:$I$1046,$C$1)</f>
        <v>1</v>
      </c>
      <c r="D26" s="18">
        <f>COUNTIFS('BASE 1'!$D$8:$D$1046,A26,'BASE 1'!$I$8:$I$1046,$D$1)</f>
        <v>0</v>
      </c>
      <c r="E26">
        <f t="shared" si="0"/>
        <v>1</v>
      </c>
      <c r="F26">
        <f t="shared" si="6"/>
        <v>0</v>
      </c>
      <c r="G26">
        <f t="shared" si="7"/>
        <v>1</v>
      </c>
      <c r="H26">
        <f t="shared" si="8"/>
        <v>0</v>
      </c>
      <c r="I26">
        <f t="shared" si="4"/>
        <v>0</v>
      </c>
      <c r="J26" s="19">
        <f t="shared" si="5"/>
        <v>1</v>
      </c>
    </row>
    <row r="27" spans="1:10">
      <c r="A27" s="15" t="s">
        <v>52</v>
      </c>
      <c r="B27" s="18">
        <f>COUNTIFS('BASE 1'!$D$8:$D$1046,A27,'BASE 1'!$I$8:$I$1046,$B$1)</f>
        <v>1</v>
      </c>
      <c r="C27" s="18">
        <f>COUNTIFS('BASE 1'!$D$8:$D$1046,A27,'BASE 1'!$I$8:$I$1046,$C$1)</f>
        <v>0</v>
      </c>
      <c r="D27" s="18">
        <f>COUNTIFS('BASE 1'!$D$8:$D$1046,A27,'BASE 1'!$I$8:$I$1046,$D$1)</f>
        <v>0</v>
      </c>
      <c r="E27">
        <f t="shared" si="0"/>
        <v>1</v>
      </c>
      <c r="F27">
        <f t="shared" si="6"/>
        <v>1</v>
      </c>
      <c r="G27">
        <f t="shared" si="7"/>
        <v>0</v>
      </c>
      <c r="H27">
        <f t="shared" si="8"/>
        <v>0</v>
      </c>
      <c r="I27">
        <f t="shared" si="4"/>
        <v>0</v>
      </c>
      <c r="J27" s="19">
        <f t="shared" si="5"/>
        <v>1</v>
      </c>
    </row>
    <row r="28" spans="1:10">
      <c r="A28" s="15" t="s">
        <v>53</v>
      </c>
      <c r="B28" s="18">
        <f>COUNTIFS('BASE 1'!$D$8:$D$1046,A28,'BASE 1'!$I$8:$I$1046,$B$1)</f>
        <v>0</v>
      </c>
      <c r="C28" s="18">
        <f>COUNTIFS('BASE 1'!$D$8:$D$1046,A28,'BASE 1'!$I$8:$I$1046,$C$1)</f>
        <v>1</v>
      </c>
      <c r="D28" s="18">
        <f>COUNTIFS('BASE 1'!$D$8:$D$1046,A28,'BASE 1'!$I$8:$I$1046,$D$1)</f>
        <v>0</v>
      </c>
      <c r="E28">
        <f t="shared" si="0"/>
        <v>1</v>
      </c>
      <c r="F28">
        <f t="shared" si="6"/>
        <v>0</v>
      </c>
      <c r="G28">
        <f t="shared" si="7"/>
        <v>1</v>
      </c>
      <c r="H28">
        <f t="shared" si="8"/>
        <v>0</v>
      </c>
      <c r="I28">
        <f t="shared" si="4"/>
        <v>0</v>
      </c>
      <c r="J28" s="19">
        <f t="shared" si="5"/>
        <v>1</v>
      </c>
    </row>
    <row r="29" spans="1:10">
      <c r="A29" s="15" t="s">
        <v>54</v>
      </c>
      <c r="B29" s="18">
        <f>COUNTIFS('BASE 1'!$D$8:$D$1046,A29,'BASE 1'!$I$8:$I$1046,$B$1)</f>
        <v>1</v>
      </c>
      <c r="C29" s="18">
        <f>COUNTIFS('BASE 1'!$D$8:$D$1046,A29,'BASE 1'!$I$8:$I$1046,$C$1)</f>
        <v>1</v>
      </c>
      <c r="D29" s="18">
        <f>COUNTIFS('BASE 1'!$D$8:$D$1046,A29,'BASE 1'!$I$8:$I$1046,$D$1)</f>
        <v>0</v>
      </c>
      <c r="E29">
        <f t="shared" si="0"/>
        <v>2</v>
      </c>
      <c r="F29">
        <f t="shared" si="6"/>
        <v>1</v>
      </c>
      <c r="G29">
        <f t="shared" si="7"/>
        <v>1</v>
      </c>
      <c r="H29">
        <f t="shared" si="8"/>
        <v>0</v>
      </c>
      <c r="I29">
        <f t="shared" si="4"/>
        <v>0</v>
      </c>
      <c r="J29" s="19">
        <f t="shared" si="5"/>
        <v>2</v>
      </c>
    </row>
    <row r="30" spans="1:10">
      <c r="A30" s="15" t="s">
        <v>55</v>
      </c>
      <c r="B30" s="18">
        <f>COUNTIFS('BASE 1'!$D$8:$D$1046,A30,'BASE 1'!$I$8:$I$1046,$B$1)</f>
        <v>1</v>
      </c>
      <c r="C30" s="18">
        <f>COUNTIFS('BASE 1'!$D$8:$D$1046,A30,'BASE 1'!$I$8:$I$1046,$C$1)</f>
        <v>1</v>
      </c>
      <c r="D30" s="18">
        <f>COUNTIFS('BASE 1'!$D$8:$D$1046,A30,'BASE 1'!$I$8:$I$1046,$D$1)</f>
        <v>0</v>
      </c>
      <c r="E30">
        <f t="shared" si="0"/>
        <v>2</v>
      </c>
      <c r="F30">
        <f t="shared" si="6"/>
        <v>1</v>
      </c>
      <c r="G30">
        <f t="shared" si="7"/>
        <v>1</v>
      </c>
      <c r="H30">
        <f t="shared" si="8"/>
        <v>0</v>
      </c>
      <c r="I30">
        <f t="shared" si="4"/>
        <v>0</v>
      </c>
      <c r="J30" s="19">
        <f t="shared" si="5"/>
        <v>2</v>
      </c>
    </row>
    <row r="31" spans="1:10">
      <c r="A31" s="15" t="s">
        <v>56</v>
      </c>
      <c r="B31" s="18">
        <f>COUNTIFS('BASE 1'!$D$8:$D$1046,A31,'BASE 1'!$I$8:$I$1046,$B$1)</f>
        <v>2</v>
      </c>
      <c r="C31" s="18">
        <f>COUNTIFS('BASE 1'!$D$8:$D$1046,A31,'BASE 1'!$I$8:$I$1046,$C$1)</f>
        <v>0</v>
      </c>
      <c r="D31" s="18">
        <f>COUNTIFS('BASE 1'!$D$8:$D$1046,A31,'BASE 1'!$I$8:$I$1046,$D$1)</f>
        <v>0</v>
      </c>
      <c r="E31">
        <f t="shared" si="0"/>
        <v>2</v>
      </c>
      <c r="F31">
        <f t="shared" si="6"/>
        <v>1</v>
      </c>
      <c r="G31">
        <f t="shared" si="7"/>
        <v>0</v>
      </c>
      <c r="H31">
        <f t="shared" si="8"/>
        <v>0</v>
      </c>
      <c r="I31">
        <f t="shared" si="4"/>
        <v>0</v>
      </c>
      <c r="J31" s="19">
        <f t="shared" si="5"/>
        <v>1</v>
      </c>
    </row>
    <row r="32" spans="1:10">
      <c r="A32" s="15" t="s">
        <v>57</v>
      </c>
      <c r="B32" s="18">
        <f>COUNTIFS('BASE 1'!$D$8:$D$1046,A32,'BASE 1'!$I$8:$I$1046,$B$1)</f>
        <v>1</v>
      </c>
      <c r="C32" s="18">
        <f>COUNTIFS('BASE 1'!$D$8:$D$1046,A32,'BASE 1'!$I$8:$I$1046,$C$1)</f>
        <v>1</v>
      </c>
      <c r="D32" s="18">
        <f>COUNTIFS('BASE 1'!$D$8:$D$1046,A32,'BASE 1'!$I$8:$I$1046,$D$1)</f>
        <v>0</v>
      </c>
      <c r="E32">
        <f t="shared" si="0"/>
        <v>2</v>
      </c>
      <c r="F32">
        <f t="shared" si="6"/>
        <v>1</v>
      </c>
      <c r="G32">
        <f t="shared" si="7"/>
        <v>1</v>
      </c>
      <c r="H32">
        <f t="shared" si="8"/>
        <v>0</v>
      </c>
      <c r="I32">
        <f t="shared" si="4"/>
        <v>0</v>
      </c>
      <c r="J32" s="19">
        <f t="shared" si="5"/>
        <v>2</v>
      </c>
    </row>
    <row r="33" spans="1:10">
      <c r="A33" s="15" t="s">
        <v>59</v>
      </c>
      <c r="B33" s="18">
        <f>COUNTIFS('BASE 1'!$D$8:$D$1046,A33,'BASE 1'!$I$8:$I$1046,$B$1)</f>
        <v>1</v>
      </c>
      <c r="C33" s="18">
        <f>COUNTIFS('BASE 1'!$D$8:$D$1046,A33,'BASE 1'!$I$8:$I$1046,$C$1)</f>
        <v>0</v>
      </c>
      <c r="D33" s="18">
        <f>COUNTIFS('BASE 1'!$D$8:$D$1046,A33,'BASE 1'!$I$8:$I$1046,$D$1)</f>
        <v>0</v>
      </c>
      <c r="E33">
        <f t="shared" si="0"/>
        <v>1</v>
      </c>
      <c r="F33">
        <f t="shared" si="6"/>
        <v>1</v>
      </c>
      <c r="G33">
        <f t="shared" si="7"/>
        <v>0</v>
      </c>
      <c r="H33">
        <f t="shared" si="8"/>
        <v>0</v>
      </c>
      <c r="I33">
        <f t="shared" si="4"/>
        <v>0</v>
      </c>
      <c r="J33" s="19">
        <f t="shared" si="5"/>
        <v>1</v>
      </c>
    </row>
    <row r="34" spans="1:10">
      <c r="A34" s="15" t="s">
        <v>60</v>
      </c>
      <c r="B34" s="18">
        <f>COUNTIFS('BASE 1'!$D$8:$D$1046,A34,'BASE 1'!$I$8:$I$1046,$B$1)</f>
        <v>0</v>
      </c>
      <c r="C34" s="18">
        <f>COUNTIFS('BASE 1'!$D$8:$D$1046,A34,'BASE 1'!$I$8:$I$1046,$C$1)</f>
        <v>1</v>
      </c>
      <c r="D34" s="18">
        <f>COUNTIFS('BASE 1'!$D$8:$D$1046,A34,'BASE 1'!$I$8:$I$1046,$D$1)</f>
        <v>1</v>
      </c>
      <c r="E34">
        <f t="shared" si="0"/>
        <v>2</v>
      </c>
      <c r="F34">
        <f t="shared" si="6"/>
        <v>0</v>
      </c>
      <c r="G34">
        <f t="shared" si="7"/>
        <v>1</v>
      </c>
      <c r="H34">
        <f t="shared" si="8"/>
        <v>1</v>
      </c>
      <c r="I34">
        <f t="shared" si="4"/>
        <v>0</v>
      </c>
      <c r="J34" s="19">
        <f t="shared" si="5"/>
        <v>2</v>
      </c>
    </row>
    <row r="35" spans="1:10">
      <c r="A35" s="15" t="s">
        <v>61</v>
      </c>
      <c r="B35" s="18">
        <f>COUNTIFS('BASE 1'!$D$8:$D$1046,A35,'BASE 1'!$I$8:$I$1046,$B$1)</f>
        <v>0</v>
      </c>
      <c r="C35" s="18">
        <f>COUNTIFS('BASE 1'!$D$8:$D$1046,A35,'BASE 1'!$I$8:$I$1046,$C$1)</f>
        <v>1</v>
      </c>
      <c r="D35" s="18">
        <f>COUNTIFS('BASE 1'!$D$8:$D$1046,A35,'BASE 1'!$I$8:$I$1046,$D$1)</f>
        <v>0</v>
      </c>
      <c r="E35">
        <f t="shared" si="0"/>
        <v>1</v>
      </c>
      <c r="F35">
        <f t="shared" si="6"/>
        <v>0</v>
      </c>
      <c r="G35">
        <f t="shared" si="7"/>
        <v>1</v>
      </c>
      <c r="H35">
        <f t="shared" si="8"/>
        <v>0</v>
      </c>
      <c r="I35">
        <f t="shared" si="4"/>
        <v>0</v>
      </c>
      <c r="J35" s="19">
        <f t="shared" si="5"/>
        <v>1</v>
      </c>
    </row>
    <row r="36" spans="1:10">
      <c r="A36" s="15" t="s">
        <v>62</v>
      </c>
      <c r="B36" s="18">
        <f>COUNTIFS('BASE 1'!$D$8:$D$1046,A36,'BASE 1'!$I$8:$I$1046,$B$1)</f>
        <v>0</v>
      </c>
      <c r="C36" s="18">
        <f>COUNTIFS('BASE 1'!$D$8:$D$1046,A36,'BASE 1'!$I$8:$I$1046,$C$1)</f>
        <v>1</v>
      </c>
      <c r="D36" s="18">
        <f>COUNTIFS('BASE 1'!$D$8:$D$1046,A36,'BASE 1'!$I$8:$I$1046,$D$1)</f>
        <v>0</v>
      </c>
      <c r="E36">
        <f t="shared" si="0"/>
        <v>1</v>
      </c>
      <c r="F36">
        <f t="shared" si="6"/>
        <v>0</v>
      </c>
      <c r="G36">
        <f t="shared" si="7"/>
        <v>1</v>
      </c>
      <c r="H36">
        <f t="shared" si="8"/>
        <v>0</v>
      </c>
      <c r="I36">
        <f t="shared" si="4"/>
        <v>0</v>
      </c>
      <c r="J36" s="19">
        <f t="shared" si="5"/>
        <v>1</v>
      </c>
    </row>
    <row r="37" spans="1:10">
      <c r="A37" s="15" t="s">
        <v>63</v>
      </c>
      <c r="B37" s="18">
        <f>COUNTIFS('BASE 1'!$D$8:$D$1046,A37,'BASE 1'!$I$8:$I$1046,$B$1)</f>
        <v>0</v>
      </c>
      <c r="C37" s="18">
        <f>COUNTIFS('BASE 1'!$D$8:$D$1046,A37,'BASE 1'!$I$8:$I$1046,$C$1)</f>
        <v>1</v>
      </c>
      <c r="D37" s="18">
        <f>COUNTIFS('BASE 1'!$D$8:$D$1046,A37,'BASE 1'!$I$8:$I$1046,$D$1)</f>
        <v>1</v>
      </c>
      <c r="E37">
        <f t="shared" si="0"/>
        <v>2</v>
      </c>
      <c r="F37">
        <f t="shared" si="6"/>
        <v>0</v>
      </c>
      <c r="G37">
        <f t="shared" si="7"/>
        <v>1</v>
      </c>
      <c r="H37">
        <f t="shared" si="8"/>
        <v>1</v>
      </c>
      <c r="I37">
        <f t="shared" si="4"/>
        <v>0</v>
      </c>
      <c r="J37" s="19">
        <f t="shared" si="5"/>
        <v>2</v>
      </c>
    </row>
    <row r="38" spans="1:10">
      <c r="A38" s="15" t="s">
        <v>64</v>
      </c>
      <c r="B38" s="18">
        <f>COUNTIFS('BASE 1'!$D$8:$D$1046,A38,'BASE 1'!$I$8:$I$1046,$B$1)</f>
        <v>1</v>
      </c>
      <c r="C38" s="18">
        <f>COUNTIFS('BASE 1'!$D$8:$D$1046,A38,'BASE 1'!$I$8:$I$1046,$C$1)</f>
        <v>0</v>
      </c>
      <c r="D38" s="18">
        <f>COUNTIFS('BASE 1'!$D$8:$D$1046,A38,'BASE 1'!$I$8:$I$1046,$D$1)</f>
        <v>0</v>
      </c>
      <c r="E38">
        <f t="shared" si="0"/>
        <v>1</v>
      </c>
      <c r="F38">
        <f t="shared" si="6"/>
        <v>1</v>
      </c>
      <c r="G38">
        <f t="shared" si="7"/>
        <v>0</v>
      </c>
      <c r="H38">
        <f t="shared" si="8"/>
        <v>0</v>
      </c>
      <c r="I38">
        <f t="shared" si="4"/>
        <v>0</v>
      </c>
      <c r="J38" s="19">
        <f t="shared" si="5"/>
        <v>1</v>
      </c>
    </row>
    <row r="39" spans="1:10">
      <c r="A39" s="15" t="s">
        <v>65</v>
      </c>
      <c r="B39" s="18">
        <f>COUNTIFS('BASE 1'!$D$8:$D$1046,A39,'BASE 1'!$I$8:$I$1046,$B$1)</f>
        <v>2</v>
      </c>
      <c r="C39" s="18">
        <f>COUNTIFS('BASE 1'!$D$8:$D$1046,A39,'BASE 1'!$I$8:$I$1046,$C$1)</f>
        <v>1</v>
      </c>
      <c r="D39" s="18">
        <f>COUNTIFS('BASE 1'!$D$8:$D$1046,A39,'BASE 1'!$I$8:$I$1046,$D$1)</f>
        <v>1</v>
      </c>
      <c r="E39">
        <f t="shared" si="0"/>
        <v>4</v>
      </c>
      <c r="F39">
        <f t="shared" si="6"/>
        <v>1</v>
      </c>
      <c r="G39">
        <f t="shared" si="7"/>
        <v>1</v>
      </c>
      <c r="H39">
        <f t="shared" si="8"/>
        <v>1</v>
      </c>
      <c r="I39">
        <f t="shared" si="4"/>
        <v>0</v>
      </c>
      <c r="J39" s="19">
        <f t="shared" si="5"/>
        <v>3</v>
      </c>
    </row>
    <row r="40" spans="1:10">
      <c r="A40" s="15" t="s">
        <v>66</v>
      </c>
      <c r="B40" s="18">
        <f>COUNTIFS('BASE 1'!$D$8:$D$1046,A40,'BASE 1'!$I$8:$I$1046,$B$1)</f>
        <v>1</v>
      </c>
      <c r="C40" s="18">
        <f>COUNTIFS('BASE 1'!$D$8:$D$1046,A40,'BASE 1'!$I$8:$I$1046,$C$1)</f>
        <v>1</v>
      </c>
      <c r="D40" s="18">
        <f>COUNTIFS('BASE 1'!$D$8:$D$1046,A40,'BASE 1'!$I$8:$I$1046,$D$1)</f>
        <v>1</v>
      </c>
      <c r="E40">
        <f t="shared" si="0"/>
        <v>3</v>
      </c>
      <c r="F40">
        <f t="shared" si="6"/>
        <v>1</v>
      </c>
      <c r="G40">
        <f t="shared" si="7"/>
        <v>1</v>
      </c>
      <c r="H40">
        <f t="shared" si="8"/>
        <v>1</v>
      </c>
      <c r="I40">
        <f t="shared" si="4"/>
        <v>0</v>
      </c>
      <c r="J40" s="19">
        <f t="shared" si="5"/>
        <v>3</v>
      </c>
    </row>
    <row r="41" spans="1:10">
      <c r="A41" s="15" t="s">
        <v>67</v>
      </c>
      <c r="B41" s="18">
        <f>COUNTIFS('BASE 1'!$D$8:$D$1046,A41,'BASE 1'!$I$8:$I$1046,$B$1)</f>
        <v>2</v>
      </c>
      <c r="C41" s="18">
        <f>COUNTIFS('BASE 1'!$D$8:$D$1046,A41,'BASE 1'!$I$8:$I$1046,$C$1)</f>
        <v>0</v>
      </c>
      <c r="D41" s="18">
        <f>COUNTIFS('BASE 1'!$D$8:$D$1046,A41,'BASE 1'!$I$8:$I$1046,$D$1)</f>
        <v>2</v>
      </c>
      <c r="E41">
        <f t="shared" si="0"/>
        <v>4</v>
      </c>
      <c r="F41">
        <f t="shared" si="6"/>
        <v>1</v>
      </c>
      <c r="G41">
        <f t="shared" si="7"/>
        <v>0</v>
      </c>
      <c r="H41">
        <f t="shared" si="8"/>
        <v>1</v>
      </c>
      <c r="I41">
        <f t="shared" si="4"/>
        <v>0</v>
      </c>
      <c r="J41" s="19">
        <f t="shared" si="5"/>
        <v>2</v>
      </c>
    </row>
    <row r="42" spans="1:10">
      <c r="A42" s="15" t="s">
        <v>68</v>
      </c>
      <c r="B42" s="18">
        <f>COUNTIFS('BASE 1'!$D$8:$D$1046,A42,'BASE 1'!$I$8:$I$1046,$B$1)</f>
        <v>0</v>
      </c>
      <c r="C42" s="18">
        <f>COUNTIFS('BASE 1'!$D$8:$D$1046,A42,'BASE 1'!$I$8:$I$1046,$C$1)</f>
        <v>0</v>
      </c>
      <c r="D42" s="18">
        <f>COUNTIFS('BASE 1'!$D$8:$D$1046,A42,'BASE 1'!$I$8:$I$1046,$D$1)</f>
        <v>2</v>
      </c>
      <c r="E42">
        <f t="shared" si="0"/>
        <v>2</v>
      </c>
      <c r="F42">
        <f t="shared" si="6"/>
        <v>0</v>
      </c>
      <c r="G42">
        <f t="shared" si="7"/>
        <v>0</v>
      </c>
      <c r="H42">
        <f t="shared" si="8"/>
        <v>1</v>
      </c>
      <c r="I42">
        <f t="shared" si="4"/>
        <v>0</v>
      </c>
      <c r="J42" s="19">
        <f t="shared" si="5"/>
        <v>1</v>
      </c>
    </row>
    <row r="43" spans="1:10">
      <c r="A43" s="15" t="s">
        <v>69</v>
      </c>
      <c r="B43" s="18">
        <f>COUNTIFS('BASE 1'!$D$8:$D$1046,A43,'BASE 1'!$I$8:$I$1046,$B$1)</f>
        <v>9</v>
      </c>
      <c r="C43" s="18">
        <f>COUNTIFS('BASE 1'!$D$8:$D$1046,A43,'BASE 1'!$I$8:$I$1046,$C$1)</f>
        <v>7</v>
      </c>
      <c r="D43" s="18">
        <f>COUNTIFS('BASE 1'!$D$8:$D$1046,A43,'BASE 1'!$I$8:$I$1046,$D$1)</f>
        <v>2</v>
      </c>
      <c r="E43">
        <f t="shared" si="0"/>
        <v>18</v>
      </c>
      <c r="F43">
        <f t="shared" si="6"/>
        <v>1</v>
      </c>
      <c r="G43">
        <f t="shared" si="7"/>
        <v>1</v>
      </c>
      <c r="H43">
        <f t="shared" si="8"/>
        <v>1</v>
      </c>
      <c r="I43">
        <f t="shared" si="4"/>
        <v>1</v>
      </c>
      <c r="J43" s="19">
        <f t="shared" si="5"/>
        <v>4</v>
      </c>
    </row>
    <row r="44" spans="1:10">
      <c r="A44" s="15" t="s">
        <v>70</v>
      </c>
      <c r="B44" s="18">
        <f>COUNTIFS('BASE 1'!$D$8:$D$1046,A44,'BASE 1'!$I$8:$I$1046,$B$1)</f>
        <v>0</v>
      </c>
      <c r="C44" s="18">
        <f>COUNTIFS('BASE 1'!$D$8:$D$1046,A44,'BASE 1'!$I$8:$I$1046,$C$1)</f>
        <v>0</v>
      </c>
      <c r="D44" s="18">
        <f>COUNTIFS('BASE 1'!$D$8:$D$1046,A44,'BASE 1'!$I$8:$I$1046,$D$1)</f>
        <v>1</v>
      </c>
      <c r="E44">
        <f t="shared" si="0"/>
        <v>1</v>
      </c>
      <c r="F44">
        <f t="shared" si="6"/>
        <v>0</v>
      </c>
      <c r="G44">
        <f t="shared" si="7"/>
        <v>0</v>
      </c>
      <c r="H44">
        <f t="shared" si="8"/>
        <v>1</v>
      </c>
      <c r="I44">
        <f t="shared" si="4"/>
        <v>0</v>
      </c>
      <c r="J44" s="19">
        <f t="shared" si="5"/>
        <v>1</v>
      </c>
    </row>
    <row r="45" spans="1:10">
      <c r="A45" s="15" t="s">
        <v>71</v>
      </c>
      <c r="B45" s="18">
        <f>COUNTIFS('BASE 1'!$D$8:$D$1046,A45,'BASE 1'!$I$8:$I$1046,$B$1)</f>
        <v>2</v>
      </c>
      <c r="C45" s="18">
        <f>COUNTIFS('BASE 1'!$D$8:$D$1046,A45,'BASE 1'!$I$8:$I$1046,$C$1)</f>
        <v>0</v>
      </c>
      <c r="D45" s="18">
        <f>COUNTIFS('BASE 1'!$D$8:$D$1046,A45,'BASE 1'!$I$8:$I$1046,$D$1)</f>
        <v>1</v>
      </c>
      <c r="E45">
        <f t="shared" si="0"/>
        <v>3</v>
      </c>
      <c r="F45">
        <f t="shared" si="6"/>
        <v>1</v>
      </c>
      <c r="G45">
        <f t="shared" si="7"/>
        <v>0</v>
      </c>
      <c r="H45">
        <f t="shared" si="8"/>
        <v>1</v>
      </c>
      <c r="I45">
        <f t="shared" si="4"/>
        <v>0</v>
      </c>
      <c r="J45" s="19">
        <f t="shared" si="5"/>
        <v>2</v>
      </c>
    </row>
    <row r="46" spans="1:10">
      <c r="A46" s="15" t="s">
        <v>72</v>
      </c>
      <c r="B46" s="18">
        <f>COUNTIFS('BASE 1'!$D$8:$D$1046,A46,'BASE 1'!$I$8:$I$1046,$B$1)</f>
        <v>1</v>
      </c>
      <c r="C46" s="18">
        <f>COUNTIFS('BASE 1'!$D$8:$D$1046,A46,'BASE 1'!$I$8:$I$1046,$C$1)</f>
        <v>1</v>
      </c>
      <c r="D46" s="18">
        <f>COUNTIFS('BASE 1'!$D$8:$D$1046,A46,'BASE 1'!$I$8:$I$1046,$D$1)</f>
        <v>0</v>
      </c>
      <c r="E46">
        <f t="shared" si="0"/>
        <v>2</v>
      </c>
      <c r="F46">
        <f t="shared" si="6"/>
        <v>1</v>
      </c>
      <c r="G46">
        <f t="shared" si="7"/>
        <v>1</v>
      </c>
      <c r="H46">
        <f t="shared" si="8"/>
        <v>0</v>
      </c>
      <c r="I46">
        <f t="shared" si="4"/>
        <v>0</v>
      </c>
      <c r="J46" s="19">
        <f t="shared" si="5"/>
        <v>2</v>
      </c>
    </row>
    <row r="47" spans="1:10">
      <c r="A47" s="15" t="s">
        <v>73</v>
      </c>
      <c r="B47" s="18">
        <f>COUNTIFS('BASE 1'!$D$8:$D$1046,A47,'BASE 1'!$I$8:$I$1046,$B$1)</f>
        <v>1</v>
      </c>
      <c r="C47" s="18">
        <f>COUNTIFS('BASE 1'!$D$8:$D$1046,A47,'BASE 1'!$I$8:$I$1046,$C$1)</f>
        <v>0</v>
      </c>
      <c r="D47" s="18">
        <f>COUNTIFS('BASE 1'!$D$8:$D$1046,A47,'BASE 1'!$I$8:$I$1046,$D$1)</f>
        <v>2</v>
      </c>
      <c r="E47">
        <f t="shared" si="0"/>
        <v>3</v>
      </c>
      <c r="F47">
        <f t="shared" si="6"/>
        <v>1</v>
      </c>
      <c r="G47">
        <f t="shared" si="7"/>
        <v>0</v>
      </c>
      <c r="H47">
        <f t="shared" si="8"/>
        <v>1</v>
      </c>
      <c r="I47">
        <f t="shared" si="4"/>
        <v>0</v>
      </c>
      <c r="J47" s="19">
        <f t="shared" si="5"/>
        <v>2</v>
      </c>
    </row>
    <row r="48" spans="1:10">
      <c r="A48" s="15" t="s">
        <v>75</v>
      </c>
      <c r="B48" s="18">
        <f>COUNTIFS('BASE 1'!$D$8:$D$1046,A48,'BASE 1'!$I$8:$I$1046,$B$1)</f>
        <v>1</v>
      </c>
      <c r="C48" s="18">
        <f>COUNTIFS('BASE 1'!$D$8:$D$1046,A48,'BASE 1'!$I$8:$I$1046,$C$1)</f>
        <v>0</v>
      </c>
      <c r="D48" s="18">
        <f>COUNTIFS('BASE 1'!$D$8:$D$1046,A48,'BASE 1'!$I$8:$I$1046,$D$1)</f>
        <v>1</v>
      </c>
      <c r="E48">
        <f t="shared" si="0"/>
        <v>2</v>
      </c>
      <c r="F48">
        <f t="shared" si="6"/>
        <v>1</v>
      </c>
      <c r="G48">
        <f t="shared" si="7"/>
        <v>0</v>
      </c>
      <c r="H48">
        <f t="shared" si="8"/>
        <v>1</v>
      </c>
      <c r="I48">
        <f t="shared" si="4"/>
        <v>0</v>
      </c>
      <c r="J48" s="19">
        <f t="shared" si="5"/>
        <v>2</v>
      </c>
    </row>
    <row r="49" spans="1:10">
      <c r="A49" s="15" t="s">
        <v>76</v>
      </c>
      <c r="B49" s="18">
        <f>COUNTIFS('BASE 1'!$D$8:$D$1046,A49,'BASE 1'!$I$8:$I$1046,$B$1)</f>
        <v>1</v>
      </c>
      <c r="C49" s="18">
        <f>COUNTIFS('BASE 1'!$D$8:$D$1046,A49,'BASE 1'!$I$8:$I$1046,$C$1)</f>
        <v>0</v>
      </c>
      <c r="D49" s="18">
        <f>COUNTIFS('BASE 1'!$D$8:$D$1046,A49,'BASE 1'!$I$8:$I$1046,$D$1)</f>
        <v>1</v>
      </c>
      <c r="E49">
        <f t="shared" si="0"/>
        <v>2</v>
      </c>
      <c r="F49">
        <f t="shared" si="6"/>
        <v>1</v>
      </c>
      <c r="G49">
        <f t="shared" si="7"/>
        <v>0</v>
      </c>
      <c r="H49">
        <f t="shared" si="8"/>
        <v>1</v>
      </c>
      <c r="I49">
        <f t="shared" si="4"/>
        <v>0</v>
      </c>
      <c r="J49" s="19">
        <f t="shared" si="5"/>
        <v>2</v>
      </c>
    </row>
    <row r="50" spans="1:10">
      <c r="A50" s="15" t="s">
        <v>77</v>
      </c>
      <c r="B50" s="18">
        <f>COUNTIFS('BASE 1'!$D$8:$D$1046,A50,'BASE 1'!$I$8:$I$1046,$B$1)</f>
        <v>0</v>
      </c>
      <c r="C50" s="18">
        <f>COUNTIFS('BASE 1'!$D$8:$D$1046,A50,'BASE 1'!$I$8:$I$1046,$C$1)</f>
        <v>1</v>
      </c>
      <c r="D50" s="18">
        <f>COUNTIFS('BASE 1'!$D$8:$D$1046,A50,'BASE 1'!$I$8:$I$1046,$D$1)</f>
        <v>0</v>
      </c>
      <c r="E50">
        <f t="shared" si="0"/>
        <v>1</v>
      </c>
      <c r="F50">
        <f t="shared" si="6"/>
        <v>0</v>
      </c>
      <c r="G50">
        <f t="shared" si="7"/>
        <v>1</v>
      </c>
      <c r="H50">
        <f t="shared" si="8"/>
        <v>0</v>
      </c>
      <c r="I50">
        <f t="shared" si="4"/>
        <v>0</v>
      </c>
      <c r="J50" s="19">
        <f t="shared" si="5"/>
        <v>1</v>
      </c>
    </row>
    <row r="51" spans="1:10">
      <c r="A51" s="15" t="s">
        <v>78</v>
      </c>
      <c r="B51" s="18">
        <f>COUNTIFS('BASE 1'!$D$8:$D$1046,A51,'BASE 1'!$I$8:$I$1046,$B$1)</f>
        <v>0</v>
      </c>
      <c r="C51" s="18">
        <f>COUNTIFS('BASE 1'!$D$8:$D$1046,A51,'BASE 1'!$I$8:$I$1046,$C$1)</f>
        <v>0</v>
      </c>
      <c r="D51" s="18">
        <f>COUNTIFS('BASE 1'!$D$8:$D$1046,A51,'BASE 1'!$I$8:$I$1046,$D$1)</f>
        <v>3</v>
      </c>
      <c r="E51">
        <f t="shared" si="0"/>
        <v>3</v>
      </c>
      <c r="F51">
        <f t="shared" si="6"/>
        <v>0</v>
      </c>
      <c r="G51">
        <f t="shared" si="7"/>
        <v>0</v>
      </c>
      <c r="H51">
        <f t="shared" si="8"/>
        <v>1</v>
      </c>
      <c r="I51">
        <f t="shared" si="4"/>
        <v>0</v>
      </c>
      <c r="J51" s="19">
        <f t="shared" si="5"/>
        <v>1</v>
      </c>
    </row>
    <row r="52" spans="1:10">
      <c r="A52" s="15" t="s">
        <v>79</v>
      </c>
      <c r="B52" s="18">
        <f>COUNTIFS('BASE 1'!$D$8:$D$1046,A52,'BASE 1'!$I$8:$I$1046,$B$1)</f>
        <v>0</v>
      </c>
      <c r="C52" s="18">
        <f>COUNTIFS('BASE 1'!$D$8:$D$1046,A52,'BASE 1'!$I$8:$I$1046,$C$1)</f>
        <v>0</v>
      </c>
      <c r="D52" s="18">
        <f>COUNTIFS('BASE 1'!$D$8:$D$1046,A52,'BASE 1'!$I$8:$I$1046,$D$1)</f>
        <v>2</v>
      </c>
      <c r="E52">
        <f t="shared" si="0"/>
        <v>2</v>
      </c>
      <c r="F52">
        <f t="shared" si="6"/>
        <v>0</v>
      </c>
      <c r="G52">
        <f t="shared" si="7"/>
        <v>0</v>
      </c>
      <c r="H52">
        <f t="shared" si="8"/>
        <v>1</v>
      </c>
      <c r="I52">
        <f t="shared" si="4"/>
        <v>0</v>
      </c>
      <c r="J52" s="19">
        <f t="shared" si="5"/>
        <v>1</v>
      </c>
    </row>
    <row r="53" spans="1:10">
      <c r="A53" s="15" t="s">
        <v>80</v>
      </c>
      <c r="B53" s="18">
        <f>COUNTIFS('BASE 1'!$D$8:$D$1046,A53,'BASE 1'!$I$8:$I$1046,$B$1)</f>
        <v>0</v>
      </c>
      <c r="C53" s="18">
        <f>COUNTIFS('BASE 1'!$D$8:$D$1046,A53,'BASE 1'!$I$8:$I$1046,$C$1)</f>
        <v>1</v>
      </c>
      <c r="D53" s="18">
        <f>COUNTIFS('BASE 1'!$D$8:$D$1046,A53,'BASE 1'!$I$8:$I$1046,$D$1)</f>
        <v>0</v>
      </c>
      <c r="E53">
        <f t="shared" si="0"/>
        <v>1</v>
      </c>
      <c r="F53">
        <f t="shared" si="6"/>
        <v>0</v>
      </c>
      <c r="G53">
        <f t="shared" si="7"/>
        <v>1</v>
      </c>
      <c r="H53">
        <f t="shared" si="8"/>
        <v>0</v>
      </c>
      <c r="I53">
        <f t="shared" si="4"/>
        <v>0</v>
      </c>
      <c r="J53" s="19">
        <f t="shared" si="5"/>
        <v>1</v>
      </c>
    </row>
    <row r="54" spans="1:10">
      <c r="A54" s="15" t="s">
        <v>81</v>
      </c>
      <c r="B54" s="18">
        <f>COUNTIFS('BASE 1'!$D$8:$D$1046,A54,'BASE 1'!$I$8:$I$1046,$B$1)</f>
        <v>0</v>
      </c>
      <c r="C54" s="18">
        <f>COUNTIFS('BASE 1'!$D$8:$D$1046,A54,'BASE 1'!$I$8:$I$1046,$C$1)</f>
        <v>1</v>
      </c>
      <c r="D54" s="18">
        <f>COUNTIFS('BASE 1'!$D$8:$D$1046,A54,'BASE 1'!$I$8:$I$1046,$D$1)</f>
        <v>0</v>
      </c>
      <c r="E54">
        <f t="shared" si="0"/>
        <v>1</v>
      </c>
      <c r="F54">
        <f t="shared" si="6"/>
        <v>0</v>
      </c>
      <c r="G54">
        <f t="shared" si="7"/>
        <v>1</v>
      </c>
      <c r="H54">
        <f t="shared" si="8"/>
        <v>0</v>
      </c>
      <c r="I54">
        <f t="shared" si="4"/>
        <v>0</v>
      </c>
      <c r="J54" s="19">
        <f t="shared" si="5"/>
        <v>1</v>
      </c>
    </row>
    <row r="55" spans="1:10">
      <c r="A55" s="15" t="s">
        <v>82</v>
      </c>
      <c r="B55" s="18">
        <f>COUNTIFS('BASE 1'!$D$8:$D$1046,A55,'BASE 1'!$I$8:$I$1046,$B$1)</f>
        <v>1</v>
      </c>
      <c r="C55" s="18">
        <f>COUNTIFS('BASE 1'!$D$8:$D$1046,A55,'BASE 1'!$I$8:$I$1046,$C$1)</f>
        <v>0</v>
      </c>
      <c r="D55" s="18">
        <f>COUNTIFS('BASE 1'!$D$8:$D$1046,A55,'BASE 1'!$I$8:$I$1046,$D$1)</f>
        <v>0</v>
      </c>
      <c r="E55">
        <f t="shared" si="0"/>
        <v>1</v>
      </c>
      <c r="F55">
        <f t="shared" si="6"/>
        <v>1</v>
      </c>
      <c r="G55">
        <f t="shared" si="7"/>
        <v>0</v>
      </c>
      <c r="H55">
        <f t="shared" si="8"/>
        <v>0</v>
      </c>
      <c r="I55">
        <f t="shared" si="4"/>
        <v>0</v>
      </c>
      <c r="J55" s="19">
        <f t="shared" si="5"/>
        <v>1</v>
      </c>
    </row>
    <row r="56" spans="1:10">
      <c r="A56" s="15" t="s">
        <v>83</v>
      </c>
      <c r="B56" s="18">
        <f>COUNTIFS('BASE 1'!$D$8:$D$1046,A56,'BASE 1'!$I$8:$I$1046,$B$1)</f>
        <v>1</v>
      </c>
      <c r="C56" s="18">
        <f>COUNTIFS('BASE 1'!$D$8:$D$1046,A56,'BASE 1'!$I$8:$I$1046,$C$1)</f>
        <v>1</v>
      </c>
      <c r="D56" s="18">
        <f>COUNTIFS('BASE 1'!$D$8:$D$1046,A56,'BASE 1'!$I$8:$I$1046,$D$1)</f>
        <v>2</v>
      </c>
      <c r="E56">
        <f t="shared" si="0"/>
        <v>4</v>
      </c>
      <c r="F56">
        <f t="shared" si="6"/>
        <v>1</v>
      </c>
      <c r="G56">
        <f t="shared" si="7"/>
        <v>1</v>
      </c>
      <c r="H56">
        <f t="shared" si="8"/>
        <v>1</v>
      </c>
      <c r="I56">
        <f t="shared" si="4"/>
        <v>0</v>
      </c>
      <c r="J56" s="19">
        <f t="shared" si="5"/>
        <v>3</v>
      </c>
    </row>
    <row r="57" spans="1:10">
      <c r="A57" s="15" t="s">
        <v>84</v>
      </c>
      <c r="B57" s="18">
        <f>COUNTIFS('BASE 1'!$D$8:$D$1046,A57,'BASE 1'!$I$8:$I$1046,$B$1)</f>
        <v>0</v>
      </c>
      <c r="C57" s="18">
        <f>COUNTIFS('BASE 1'!$D$8:$D$1046,A57,'BASE 1'!$I$8:$I$1046,$C$1)</f>
        <v>0</v>
      </c>
      <c r="D57" s="18">
        <f>COUNTIFS('BASE 1'!$D$8:$D$1046,A57,'BASE 1'!$I$8:$I$1046,$D$1)</f>
        <v>1</v>
      </c>
      <c r="E57">
        <f t="shared" si="0"/>
        <v>1</v>
      </c>
      <c r="F57">
        <f t="shared" si="6"/>
        <v>0</v>
      </c>
      <c r="G57">
        <f t="shared" si="7"/>
        <v>0</v>
      </c>
      <c r="H57">
        <f t="shared" si="8"/>
        <v>1</v>
      </c>
      <c r="I57">
        <f t="shared" si="4"/>
        <v>0</v>
      </c>
      <c r="J57" s="19">
        <f t="shared" si="5"/>
        <v>1</v>
      </c>
    </row>
    <row r="58" spans="1:10">
      <c r="A58" s="15" t="s">
        <v>85</v>
      </c>
      <c r="B58" s="18">
        <f>COUNTIFS('BASE 1'!$D$8:$D$1046,A58,'BASE 1'!$I$8:$I$1046,$B$1)</f>
        <v>3</v>
      </c>
      <c r="C58" s="18">
        <f>COUNTIFS('BASE 1'!$D$8:$D$1046,A58,'BASE 1'!$I$8:$I$1046,$C$1)</f>
        <v>1</v>
      </c>
      <c r="D58" s="18">
        <f>COUNTIFS('BASE 1'!$D$8:$D$1046,A58,'BASE 1'!$I$8:$I$1046,$D$1)</f>
        <v>0</v>
      </c>
      <c r="E58">
        <f t="shared" si="0"/>
        <v>4</v>
      </c>
      <c r="F58">
        <f t="shared" si="6"/>
        <v>1</v>
      </c>
      <c r="G58">
        <f t="shared" si="7"/>
        <v>1</v>
      </c>
      <c r="H58">
        <f t="shared" si="8"/>
        <v>0</v>
      </c>
      <c r="I58">
        <f t="shared" si="4"/>
        <v>0</v>
      </c>
      <c r="J58" s="19">
        <f t="shared" si="5"/>
        <v>2</v>
      </c>
    </row>
    <row r="59" spans="1:10">
      <c r="A59" s="15" t="s">
        <v>86</v>
      </c>
      <c r="B59" s="18">
        <f>COUNTIFS('BASE 1'!$D$8:$D$1046,A59,'BASE 1'!$I$8:$I$1046,$B$1)</f>
        <v>1</v>
      </c>
      <c r="C59" s="18">
        <f>COUNTIFS('BASE 1'!$D$8:$D$1046,A59,'BASE 1'!$I$8:$I$1046,$C$1)</f>
        <v>0</v>
      </c>
      <c r="D59" s="18">
        <f>COUNTIFS('BASE 1'!$D$8:$D$1046,A59,'BASE 1'!$I$8:$I$1046,$D$1)</f>
        <v>1</v>
      </c>
      <c r="E59">
        <f t="shared" si="0"/>
        <v>2</v>
      </c>
      <c r="F59">
        <f t="shared" si="6"/>
        <v>1</v>
      </c>
      <c r="G59">
        <f t="shared" si="7"/>
        <v>0</v>
      </c>
      <c r="H59">
        <f t="shared" si="8"/>
        <v>1</v>
      </c>
      <c r="I59">
        <f t="shared" si="4"/>
        <v>0</v>
      </c>
      <c r="J59" s="19">
        <f t="shared" si="5"/>
        <v>2</v>
      </c>
    </row>
    <row r="60" spans="1:10">
      <c r="A60" s="15" t="s">
        <v>87</v>
      </c>
      <c r="B60" s="18">
        <f>COUNTIFS('BASE 1'!$D$8:$D$1046,A60,'BASE 1'!$I$8:$I$1046,$B$1)</f>
        <v>1</v>
      </c>
      <c r="C60" s="18">
        <f>COUNTIFS('BASE 1'!$D$8:$D$1046,A60,'BASE 1'!$I$8:$I$1046,$C$1)</f>
        <v>2</v>
      </c>
      <c r="D60" s="18">
        <f>COUNTIFS('BASE 1'!$D$8:$D$1046,A60,'BASE 1'!$I$8:$I$1046,$D$1)</f>
        <v>0</v>
      </c>
      <c r="E60">
        <f t="shared" si="0"/>
        <v>3</v>
      </c>
      <c r="F60">
        <f t="shared" si="6"/>
        <v>1</v>
      </c>
      <c r="G60">
        <f t="shared" si="7"/>
        <v>1</v>
      </c>
      <c r="H60">
        <f t="shared" si="8"/>
        <v>0</v>
      </c>
      <c r="I60">
        <f t="shared" si="4"/>
        <v>0</v>
      </c>
      <c r="J60" s="19">
        <f t="shared" si="5"/>
        <v>2</v>
      </c>
    </row>
    <row r="61" spans="1:10">
      <c r="A61" s="15" t="s">
        <v>88</v>
      </c>
      <c r="B61" s="18">
        <f>COUNTIFS('BASE 1'!$D$8:$D$1046,A61,'BASE 1'!$I$8:$I$1046,$B$1)</f>
        <v>1</v>
      </c>
      <c r="C61" s="18">
        <f>COUNTIFS('BASE 1'!$D$8:$D$1046,A61,'BASE 1'!$I$8:$I$1046,$C$1)</f>
        <v>1</v>
      </c>
      <c r="D61" s="18">
        <f>COUNTIFS('BASE 1'!$D$8:$D$1046,A61,'BASE 1'!$I$8:$I$1046,$D$1)</f>
        <v>0</v>
      </c>
      <c r="E61">
        <f t="shared" si="0"/>
        <v>2</v>
      </c>
      <c r="F61">
        <f t="shared" si="6"/>
        <v>1</v>
      </c>
      <c r="G61">
        <f t="shared" si="7"/>
        <v>1</v>
      </c>
      <c r="H61">
        <f t="shared" si="8"/>
        <v>0</v>
      </c>
      <c r="I61">
        <f t="shared" si="4"/>
        <v>0</v>
      </c>
      <c r="J61" s="19">
        <f t="shared" si="5"/>
        <v>2</v>
      </c>
    </row>
    <row r="62" spans="1:10">
      <c r="A62" s="15" t="s">
        <v>89</v>
      </c>
      <c r="B62" s="18">
        <f>COUNTIFS('BASE 1'!$D$8:$D$1046,A62,'BASE 1'!$I$8:$I$1046,$B$1)</f>
        <v>1</v>
      </c>
      <c r="C62" s="18">
        <f>COUNTIFS('BASE 1'!$D$8:$D$1046,A62,'BASE 1'!$I$8:$I$1046,$C$1)</f>
        <v>2</v>
      </c>
      <c r="D62" s="18">
        <f>COUNTIFS('BASE 1'!$D$8:$D$1046,A62,'BASE 1'!$I$8:$I$1046,$D$1)</f>
        <v>2</v>
      </c>
      <c r="E62">
        <f t="shared" si="0"/>
        <v>5</v>
      </c>
      <c r="F62">
        <f t="shared" si="6"/>
        <v>1</v>
      </c>
      <c r="G62">
        <f t="shared" si="7"/>
        <v>1</v>
      </c>
      <c r="H62">
        <f t="shared" si="8"/>
        <v>1</v>
      </c>
      <c r="I62">
        <f t="shared" si="4"/>
        <v>0</v>
      </c>
      <c r="J62" s="19">
        <f t="shared" si="5"/>
        <v>3</v>
      </c>
    </row>
    <row r="63" spans="1:10">
      <c r="A63" s="15" t="s">
        <v>90</v>
      </c>
      <c r="B63" s="18">
        <f>COUNTIFS('BASE 1'!$D$8:$D$1046,A63,'BASE 1'!$I$8:$I$1046,$B$1)</f>
        <v>3</v>
      </c>
      <c r="C63" s="18">
        <f>COUNTIFS('BASE 1'!$D$8:$D$1046,A63,'BASE 1'!$I$8:$I$1046,$C$1)</f>
        <v>0</v>
      </c>
      <c r="D63" s="18">
        <f>COUNTIFS('BASE 1'!$D$8:$D$1046,A63,'BASE 1'!$I$8:$I$1046,$D$1)</f>
        <v>2</v>
      </c>
      <c r="E63">
        <f t="shared" si="0"/>
        <v>5</v>
      </c>
      <c r="F63">
        <f t="shared" si="6"/>
        <v>1</v>
      </c>
      <c r="G63">
        <f t="shared" si="7"/>
        <v>0</v>
      </c>
      <c r="H63">
        <f t="shared" si="8"/>
        <v>1</v>
      </c>
      <c r="I63">
        <f t="shared" si="4"/>
        <v>0</v>
      </c>
      <c r="J63" s="19">
        <f t="shared" si="5"/>
        <v>2</v>
      </c>
    </row>
    <row r="64" spans="1:10">
      <c r="A64" s="15" t="s">
        <v>91</v>
      </c>
      <c r="B64" s="18">
        <f>COUNTIFS('BASE 1'!$D$8:$D$1046,A64,'BASE 1'!$I$8:$I$1046,$B$1)</f>
        <v>0</v>
      </c>
      <c r="C64" s="18">
        <f>COUNTIFS('BASE 1'!$D$8:$D$1046,A64,'BASE 1'!$I$8:$I$1046,$C$1)</f>
        <v>0</v>
      </c>
      <c r="D64" s="18">
        <f>COUNTIFS('BASE 1'!$D$8:$D$1046,A64,'BASE 1'!$I$8:$I$1046,$D$1)</f>
        <v>1</v>
      </c>
      <c r="E64">
        <f t="shared" si="0"/>
        <v>1</v>
      </c>
      <c r="F64">
        <f t="shared" si="6"/>
        <v>0</v>
      </c>
      <c r="G64">
        <f t="shared" si="7"/>
        <v>0</v>
      </c>
      <c r="H64">
        <f t="shared" si="8"/>
        <v>1</v>
      </c>
      <c r="I64">
        <f t="shared" si="4"/>
        <v>0</v>
      </c>
      <c r="J64" s="19">
        <f t="shared" si="5"/>
        <v>1</v>
      </c>
    </row>
    <row r="65" spans="1:10">
      <c r="A65" s="15" t="s">
        <v>92</v>
      </c>
      <c r="B65" s="18">
        <f>COUNTIFS('BASE 1'!$D$8:$D$1046,A65,'BASE 1'!$I$8:$I$1046,$B$1)</f>
        <v>7</v>
      </c>
      <c r="C65" s="18">
        <f>COUNTIFS('BASE 1'!$D$8:$D$1046,A65,'BASE 1'!$I$8:$I$1046,$C$1)</f>
        <v>4</v>
      </c>
      <c r="D65" s="18">
        <f>COUNTIFS('BASE 1'!$D$8:$D$1046,A65,'BASE 1'!$I$8:$I$1046,$D$1)</f>
        <v>5</v>
      </c>
      <c r="E65">
        <f t="shared" si="0"/>
        <v>16</v>
      </c>
      <c r="F65">
        <f t="shared" si="6"/>
        <v>1</v>
      </c>
      <c r="G65">
        <f t="shared" si="7"/>
        <v>1</v>
      </c>
      <c r="H65">
        <f t="shared" si="8"/>
        <v>1</v>
      </c>
      <c r="I65">
        <f t="shared" si="4"/>
        <v>1</v>
      </c>
      <c r="J65" s="19">
        <f t="shared" si="5"/>
        <v>4</v>
      </c>
    </row>
    <row r="66" spans="1:10">
      <c r="A66" s="15" t="s">
        <v>93</v>
      </c>
      <c r="B66" s="18">
        <f>COUNTIFS('BASE 1'!$D$8:$D$1046,A66,'BASE 1'!$I$8:$I$1046,$B$1)</f>
        <v>2</v>
      </c>
      <c r="C66" s="18">
        <f>COUNTIFS('BASE 1'!$D$8:$D$1046,A66,'BASE 1'!$I$8:$I$1046,$C$1)</f>
        <v>1</v>
      </c>
      <c r="D66" s="18">
        <f>COUNTIFS('BASE 1'!$D$8:$D$1046,A66,'BASE 1'!$I$8:$I$1046,$D$1)</f>
        <v>1</v>
      </c>
      <c r="E66">
        <f t="shared" si="0"/>
        <v>4</v>
      </c>
      <c r="F66">
        <f t="shared" si="6"/>
        <v>1</v>
      </c>
      <c r="G66">
        <f t="shared" si="7"/>
        <v>1</v>
      </c>
      <c r="H66">
        <f t="shared" si="8"/>
        <v>1</v>
      </c>
      <c r="I66">
        <f t="shared" si="4"/>
        <v>0</v>
      </c>
      <c r="J66" s="19">
        <f t="shared" si="5"/>
        <v>3</v>
      </c>
    </row>
    <row r="67" spans="1:10">
      <c r="A67" s="15" t="s">
        <v>94</v>
      </c>
      <c r="B67" s="18">
        <f>COUNTIFS('BASE 1'!$D$8:$D$1046,A67,'BASE 1'!$I$8:$I$1046,$B$1)</f>
        <v>5</v>
      </c>
      <c r="C67" s="18">
        <f>COUNTIFS('BASE 1'!$D$8:$D$1046,A67,'BASE 1'!$I$8:$I$1046,$C$1)</f>
        <v>2</v>
      </c>
      <c r="D67" s="18">
        <f>COUNTIFS('BASE 1'!$D$8:$D$1046,A67,'BASE 1'!$I$8:$I$1046,$D$1)</f>
        <v>2</v>
      </c>
      <c r="E67">
        <f t="shared" ref="E67" si="9">SUM(B67:D67)</f>
        <v>9</v>
      </c>
      <c r="F67">
        <f t="shared" si="6"/>
        <v>1</v>
      </c>
      <c r="G67">
        <f t="shared" si="7"/>
        <v>1</v>
      </c>
      <c r="H67">
        <f t="shared" si="8"/>
        <v>1</v>
      </c>
      <c r="I67">
        <f t="shared" ref="I67:I130" si="10">IF(E67&gt;9,1,0)</f>
        <v>0</v>
      </c>
      <c r="J67" s="19">
        <f t="shared" ref="J67:J130" si="11">SUM(F67:I67)</f>
        <v>3</v>
      </c>
    </row>
    <row r="68" spans="1:10">
      <c r="A68" s="15" t="s">
        <v>95</v>
      </c>
      <c r="B68" s="18">
        <f>COUNTIFS('BASE 1'!$D$8:$D$1046,A68,'BASE 1'!$I$8:$I$1046,$B$1)</f>
        <v>1</v>
      </c>
      <c r="C68" s="18">
        <f>COUNTIFS('BASE 1'!$D$8:$D$1046,A68,'BASE 1'!$I$8:$I$1046,$C$1)</f>
        <v>0</v>
      </c>
      <c r="D68" s="18">
        <f>COUNTIFS('BASE 1'!$D$8:$D$1046,A68,'BASE 1'!$I$8:$I$1046,$D$1)</f>
        <v>1</v>
      </c>
      <c r="E68">
        <f t="shared" ref="E68" si="12">SUM(B68:D68)</f>
        <v>2</v>
      </c>
      <c r="F68">
        <f t="shared" si="6"/>
        <v>1</v>
      </c>
      <c r="G68">
        <f t="shared" si="7"/>
        <v>0</v>
      </c>
      <c r="H68">
        <f t="shared" si="8"/>
        <v>1</v>
      </c>
      <c r="I68">
        <f t="shared" si="10"/>
        <v>0</v>
      </c>
      <c r="J68" s="19">
        <f t="shared" si="11"/>
        <v>2</v>
      </c>
    </row>
    <row r="69" spans="1:10">
      <c r="A69" s="15" t="s">
        <v>96</v>
      </c>
      <c r="B69" s="18">
        <f>COUNTIFS('BASE 1'!$D$8:$D$1046,A69,'BASE 1'!$I$8:$I$1046,$B$1)</f>
        <v>2</v>
      </c>
      <c r="C69" s="18">
        <f>COUNTIFS('BASE 1'!$D$8:$D$1046,A69,'BASE 1'!$I$8:$I$1046,$C$1)</f>
        <v>0</v>
      </c>
      <c r="D69" s="18">
        <f>COUNTIFS('BASE 1'!$D$8:$D$1046,A69,'BASE 1'!$I$8:$I$1046,$D$1)</f>
        <v>1</v>
      </c>
      <c r="E69">
        <f t="shared" ref="E69" si="13">SUM(B69:D69)</f>
        <v>3</v>
      </c>
      <c r="F69">
        <f t="shared" ref="F69:F132" si="14">IF(B69&gt;0,1,0)</f>
        <v>1</v>
      </c>
      <c r="G69">
        <f t="shared" ref="G69:G132" si="15">IF(C69&gt;0,1,0)</f>
        <v>0</v>
      </c>
      <c r="H69">
        <f t="shared" ref="H69:H132" si="16">IF(D69&gt;0,1,0)</f>
        <v>1</v>
      </c>
      <c r="I69">
        <f t="shared" si="10"/>
        <v>0</v>
      </c>
      <c r="J69" s="19">
        <f t="shared" si="11"/>
        <v>2</v>
      </c>
    </row>
    <row r="70" spans="1:10">
      <c r="A70" s="15" t="s">
        <v>97</v>
      </c>
      <c r="B70" s="18">
        <f>COUNTIFS('BASE 1'!$D$8:$D$1046,A70,'BASE 1'!$I$8:$I$1046,$B$1)</f>
        <v>2</v>
      </c>
      <c r="C70" s="18">
        <f>COUNTIFS('BASE 1'!$D$8:$D$1046,A70,'BASE 1'!$I$8:$I$1046,$C$1)</f>
        <v>1</v>
      </c>
      <c r="D70" s="18">
        <f>COUNTIFS('BASE 1'!$D$8:$D$1046,A70,'BASE 1'!$I$8:$I$1046,$D$1)</f>
        <v>1</v>
      </c>
      <c r="E70">
        <f t="shared" ref="E70" si="17">SUM(B70:D70)</f>
        <v>4</v>
      </c>
      <c r="F70">
        <f t="shared" si="14"/>
        <v>1</v>
      </c>
      <c r="G70">
        <f t="shared" si="15"/>
        <v>1</v>
      </c>
      <c r="H70">
        <f t="shared" si="16"/>
        <v>1</v>
      </c>
      <c r="I70">
        <f t="shared" si="10"/>
        <v>0</v>
      </c>
      <c r="J70" s="19">
        <f t="shared" si="11"/>
        <v>3</v>
      </c>
    </row>
    <row r="71" spans="1:10">
      <c r="A71" s="15" t="s">
        <v>98</v>
      </c>
      <c r="B71" s="18">
        <f>COUNTIFS('BASE 1'!$D$8:$D$1046,A71,'BASE 1'!$I$8:$I$1046,$B$1)</f>
        <v>1</v>
      </c>
      <c r="C71" s="18">
        <f>COUNTIFS('BASE 1'!$D$8:$D$1046,A71,'BASE 1'!$I$8:$I$1046,$C$1)</f>
        <v>0</v>
      </c>
      <c r="D71" s="18">
        <f>COUNTIFS('BASE 1'!$D$8:$D$1046,A71,'BASE 1'!$I$8:$I$1046,$D$1)</f>
        <v>1</v>
      </c>
      <c r="E71">
        <f t="shared" ref="E71" si="18">SUM(B71:D71)</f>
        <v>2</v>
      </c>
      <c r="F71">
        <f t="shared" si="14"/>
        <v>1</v>
      </c>
      <c r="G71">
        <f t="shared" si="15"/>
        <v>0</v>
      </c>
      <c r="H71">
        <f t="shared" si="16"/>
        <v>1</v>
      </c>
      <c r="I71">
        <f t="shared" si="10"/>
        <v>0</v>
      </c>
      <c r="J71" s="19">
        <f t="shared" si="11"/>
        <v>2</v>
      </c>
    </row>
    <row r="72" spans="1:10" ht="20">
      <c r="A72" s="15" t="s">
        <v>99</v>
      </c>
      <c r="B72" s="18">
        <f>COUNTIFS('BASE 1'!$D$8:$D$1046,A72,'BASE 1'!$I$8:$I$1046,$B$1)</f>
        <v>3</v>
      </c>
      <c r="C72" s="18">
        <f>COUNTIFS('BASE 1'!$D$8:$D$1046,A72,'BASE 1'!$I$8:$I$1046,$C$1)</f>
        <v>0</v>
      </c>
      <c r="D72" s="18">
        <f>COUNTIFS('BASE 1'!$D$8:$D$1046,A72,'BASE 1'!$I$8:$I$1046,$D$1)</f>
        <v>9</v>
      </c>
      <c r="E72">
        <f t="shared" ref="E72" si="19">SUM(B72:D72)</f>
        <v>12</v>
      </c>
      <c r="F72">
        <f t="shared" si="14"/>
        <v>1</v>
      </c>
      <c r="G72">
        <f t="shared" si="15"/>
        <v>0</v>
      </c>
      <c r="H72">
        <f t="shared" si="16"/>
        <v>1</v>
      </c>
      <c r="I72">
        <f t="shared" si="10"/>
        <v>1</v>
      </c>
      <c r="J72" s="19">
        <f t="shared" si="11"/>
        <v>3</v>
      </c>
    </row>
    <row r="73" spans="1:10">
      <c r="A73" s="15" t="s">
        <v>100</v>
      </c>
      <c r="B73" s="18">
        <f>COUNTIFS('BASE 1'!$D$8:$D$1046,A73,'BASE 1'!$I$8:$I$1046,$B$1)</f>
        <v>0</v>
      </c>
      <c r="C73" s="18">
        <f>COUNTIFS('BASE 1'!$D$8:$D$1046,A73,'BASE 1'!$I$8:$I$1046,$C$1)</f>
        <v>1</v>
      </c>
      <c r="D73" s="18">
        <f>COUNTIFS('BASE 1'!$D$8:$D$1046,A73,'BASE 1'!$I$8:$I$1046,$D$1)</f>
        <v>0</v>
      </c>
      <c r="E73">
        <f t="shared" ref="E73" si="20">SUM(B73:D73)</f>
        <v>1</v>
      </c>
      <c r="F73">
        <f t="shared" si="14"/>
        <v>0</v>
      </c>
      <c r="G73">
        <f t="shared" si="15"/>
        <v>1</v>
      </c>
      <c r="H73">
        <f t="shared" si="16"/>
        <v>0</v>
      </c>
      <c r="I73">
        <f t="shared" si="10"/>
        <v>0</v>
      </c>
      <c r="J73" s="19">
        <f t="shared" si="11"/>
        <v>1</v>
      </c>
    </row>
    <row r="74" spans="1:10">
      <c r="A74" s="15" t="s">
        <v>101</v>
      </c>
      <c r="B74" s="18">
        <f>COUNTIFS('BASE 1'!$D$8:$D$1046,A74,'BASE 1'!$I$8:$I$1046,$B$1)</f>
        <v>1</v>
      </c>
      <c r="C74" s="18">
        <f>COUNTIFS('BASE 1'!$D$8:$D$1046,A74,'BASE 1'!$I$8:$I$1046,$C$1)</f>
        <v>0</v>
      </c>
      <c r="D74" s="18">
        <f>COUNTIFS('BASE 1'!$D$8:$D$1046,A74,'BASE 1'!$I$8:$I$1046,$D$1)</f>
        <v>0</v>
      </c>
      <c r="E74">
        <f t="shared" ref="E74" si="21">SUM(B74:D74)</f>
        <v>1</v>
      </c>
      <c r="F74">
        <f t="shared" si="14"/>
        <v>1</v>
      </c>
      <c r="G74">
        <f t="shared" si="15"/>
        <v>0</v>
      </c>
      <c r="H74">
        <f t="shared" si="16"/>
        <v>0</v>
      </c>
      <c r="I74">
        <f t="shared" si="10"/>
        <v>0</v>
      </c>
      <c r="J74" s="19">
        <f t="shared" si="11"/>
        <v>1</v>
      </c>
    </row>
    <row r="75" spans="1:10">
      <c r="A75" s="15" t="s">
        <v>102</v>
      </c>
      <c r="B75" s="18">
        <f>COUNTIFS('BASE 1'!$D$8:$D$1046,A75,'BASE 1'!$I$8:$I$1046,$B$1)</f>
        <v>2</v>
      </c>
      <c r="C75" s="18">
        <f>COUNTIFS('BASE 1'!$D$8:$D$1046,A75,'BASE 1'!$I$8:$I$1046,$C$1)</f>
        <v>1</v>
      </c>
      <c r="D75" s="18">
        <f>COUNTIFS('BASE 1'!$D$8:$D$1046,A75,'BASE 1'!$I$8:$I$1046,$D$1)</f>
        <v>1</v>
      </c>
      <c r="E75">
        <f t="shared" ref="E75" si="22">SUM(B75:D75)</f>
        <v>4</v>
      </c>
      <c r="F75">
        <f t="shared" si="14"/>
        <v>1</v>
      </c>
      <c r="G75">
        <f t="shared" si="15"/>
        <v>1</v>
      </c>
      <c r="H75">
        <f t="shared" si="16"/>
        <v>1</v>
      </c>
      <c r="I75">
        <f t="shared" si="10"/>
        <v>0</v>
      </c>
      <c r="J75" s="19">
        <f t="shared" si="11"/>
        <v>3</v>
      </c>
    </row>
    <row r="76" spans="1:10">
      <c r="A76" s="15" t="s">
        <v>103</v>
      </c>
      <c r="B76" s="18">
        <f>COUNTIFS('BASE 1'!$D$8:$D$1046,A76,'BASE 1'!$I$8:$I$1046,$B$1)</f>
        <v>1</v>
      </c>
      <c r="C76" s="18">
        <f>COUNTIFS('BASE 1'!$D$8:$D$1046,A76,'BASE 1'!$I$8:$I$1046,$C$1)</f>
        <v>0</v>
      </c>
      <c r="D76" s="18">
        <f>COUNTIFS('BASE 1'!$D$8:$D$1046,A76,'BASE 1'!$I$8:$I$1046,$D$1)</f>
        <v>2</v>
      </c>
      <c r="E76">
        <f t="shared" ref="E76" si="23">SUM(B76:D76)</f>
        <v>3</v>
      </c>
      <c r="F76">
        <f t="shared" si="14"/>
        <v>1</v>
      </c>
      <c r="G76">
        <f t="shared" si="15"/>
        <v>0</v>
      </c>
      <c r="H76">
        <f t="shared" si="16"/>
        <v>1</v>
      </c>
      <c r="I76">
        <f t="shared" si="10"/>
        <v>0</v>
      </c>
      <c r="J76" s="19">
        <f t="shared" si="11"/>
        <v>2</v>
      </c>
    </row>
    <row r="77" spans="1:10">
      <c r="A77" s="15" t="s">
        <v>104</v>
      </c>
      <c r="B77" s="18">
        <f>COUNTIFS('BASE 1'!$D$8:$D$1046,A77,'BASE 1'!$I$8:$I$1046,$B$1)</f>
        <v>0</v>
      </c>
      <c r="C77" s="18">
        <f>COUNTIFS('BASE 1'!$D$8:$D$1046,A77,'BASE 1'!$I$8:$I$1046,$C$1)</f>
        <v>0</v>
      </c>
      <c r="D77" s="18">
        <f>COUNTIFS('BASE 1'!$D$8:$D$1046,A77,'BASE 1'!$I$8:$I$1046,$D$1)</f>
        <v>1</v>
      </c>
      <c r="E77">
        <f t="shared" ref="E77" si="24">SUM(B77:D77)</f>
        <v>1</v>
      </c>
      <c r="F77">
        <f t="shared" si="14"/>
        <v>0</v>
      </c>
      <c r="G77">
        <f t="shared" si="15"/>
        <v>0</v>
      </c>
      <c r="H77">
        <f t="shared" si="16"/>
        <v>1</v>
      </c>
      <c r="I77">
        <f t="shared" si="10"/>
        <v>0</v>
      </c>
      <c r="J77" s="19">
        <f t="shared" si="11"/>
        <v>1</v>
      </c>
    </row>
    <row r="78" spans="1:10">
      <c r="A78" s="15" t="s">
        <v>105</v>
      </c>
      <c r="B78" s="18">
        <f>COUNTIFS('BASE 1'!$D$8:$D$1046,A78,'BASE 1'!$I$8:$I$1046,$B$1)</f>
        <v>1</v>
      </c>
      <c r="C78" s="18">
        <f>COUNTIFS('BASE 1'!$D$8:$D$1046,A78,'BASE 1'!$I$8:$I$1046,$C$1)</f>
        <v>0</v>
      </c>
      <c r="D78" s="18">
        <f>COUNTIFS('BASE 1'!$D$8:$D$1046,A78,'BASE 1'!$I$8:$I$1046,$D$1)</f>
        <v>1</v>
      </c>
      <c r="E78">
        <f t="shared" ref="E78" si="25">SUM(B78:D78)</f>
        <v>2</v>
      </c>
      <c r="F78">
        <f t="shared" si="14"/>
        <v>1</v>
      </c>
      <c r="G78">
        <f t="shared" si="15"/>
        <v>0</v>
      </c>
      <c r="H78">
        <f t="shared" si="16"/>
        <v>1</v>
      </c>
      <c r="I78">
        <f t="shared" si="10"/>
        <v>0</v>
      </c>
      <c r="J78" s="19">
        <f t="shared" si="11"/>
        <v>2</v>
      </c>
    </row>
    <row r="79" spans="1:10">
      <c r="A79" s="15" t="s">
        <v>106</v>
      </c>
      <c r="B79" s="18">
        <f>COUNTIFS('BASE 1'!$D$8:$D$1046,A79,'BASE 1'!$I$8:$I$1046,$B$1)</f>
        <v>2</v>
      </c>
      <c r="C79" s="18">
        <f>COUNTIFS('BASE 1'!$D$8:$D$1046,A79,'BASE 1'!$I$8:$I$1046,$C$1)</f>
        <v>2</v>
      </c>
      <c r="D79" s="18">
        <f>COUNTIFS('BASE 1'!$D$8:$D$1046,A79,'BASE 1'!$I$8:$I$1046,$D$1)</f>
        <v>2</v>
      </c>
      <c r="E79">
        <f t="shared" ref="E79" si="26">SUM(B79:D79)</f>
        <v>6</v>
      </c>
      <c r="F79">
        <f t="shared" si="14"/>
        <v>1</v>
      </c>
      <c r="G79">
        <f t="shared" si="15"/>
        <v>1</v>
      </c>
      <c r="H79">
        <f t="shared" si="16"/>
        <v>1</v>
      </c>
      <c r="I79">
        <f t="shared" si="10"/>
        <v>0</v>
      </c>
      <c r="J79" s="19">
        <f t="shared" si="11"/>
        <v>3</v>
      </c>
    </row>
    <row r="80" spans="1:10">
      <c r="A80" s="15" t="s">
        <v>107</v>
      </c>
      <c r="B80" s="18">
        <f>COUNTIFS('BASE 1'!$D$8:$D$1046,A80,'BASE 1'!$I$8:$I$1046,$B$1)</f>
        <v>0</v>
      </c>
      <c r="C80" s="18">
        <f>COUNTIFS('BASE 1'!$D$8:$D$1046,A80,'BASE 1'!$I$8:$I$1046,$C$1)</f>
        <v>0</v>
      </c>
      <c r="D80" s="18">
        <f>COUNTIFS('BASE 1'!$D$8:$D$1046,A80,'BASE 1'!$I$8:$I$1046,$D$1)</f>
        <v>1</v>
      </c>
      <c r="E80">
        <f t="shared" ref="E80" si="27">SUM(B80:D80)</f>
        <v>1</v>
      </c>
      <c r="F80">
        <f t="shared" si="14"/>
        <v>0</v>
      </c>
      <c r="G80">
        <f t="shared" si="15"/>
        <v>0</v>
      </c>
      <c r="H80">
        <f t="shared" si="16"/>
        <v>1</v>
      </c>
      <c r="I80">
        <f t="shared" si="10"/>
        <v>0</v>
      </c>
      <c r="J80" s="19">
        <f t="shared" si="11"/>
        <v>1</v>
      </c>
    </row>
    <row r="81" spans="1:10">
      <c r="A81" s="15" t="s">
        <v>108</v>
      </c>
      <c r="B81" s="18">
        <f>COUNTIFS('BASE 1'!$D$8:$D$1046,A81,'BASE 1'!$I$8:$I$1046,$B$1)</f>
        <v>1</v>
      </c>
      <c r="C81" s="18">
        <f>COUNTIFS('BASE 1'!$D$8:$D$1046,A81,'BASE 1'!$I$8:$I$1046,$C$1)</f>
        <v>0</v>
      </c>
      <c r="D81" s="18">
        <f>COUNTIFS('BASE 1'!$D$8:$D$1046,A81,'BASE 1'!$I$8:$I$1046,$D$1)</f>
        <v>1</v>
      </c>
      <c r="E81">
        <f t="shared" ref="E81" si="28">SUM(B81:D81)</f>
        <v>2</v>
      </c>
      <c r="F81">
        <f t="shared" si="14"/>
        <v>1</v>
      </c>
      <c r="G81">
        <f t="shared" si="15"/>
        <v>0</v>
      </c>
      <c r="H81">
        <f t="shared" si="16"/>
        <v>1</v>
      </c>
      <c r="I81">
        <f t="shared" si="10"/>
        <v>0</v>
      </c>
      <c r="J81" s="19">
        <f t="shared" si="11"/>
        <v>2</v>
      </c>
    </row>
    <row r="82" spans="1:10">
      <c r="A82" s="15" t="s">
        <v>109</v>
      </c>
      <c r="B82" s="18">
        <f>COUNTIFS('BASE 1'!$D$8:$D$1046,A82,'BASE 1'!$I$8:$I$1046,$B$1)</f>
        <v>1</v>
      </c>
      <c r="C82" s="18">
        <f>COUNTIFS('BASE 1'!$D$8:$D$1046,A82,'BASE 1'!$I$8:$I$1046,$C$1)</f>
        <v>0</v>
      </c>
      <c r="D82" s="18">
        <f>COUNTIFS('BASE 1'!$D$8:$D$1046,A82,'BASE 1'!$I$8:$I$1046,$D$1)</f>
        <v>2</v>
      </c>
      <c r="E82">
        <f t="shared" ref="E82" si="29">SUM(B82:D82)</f>
        <v>3</v>
      </c>
      <c r="F82">
        <f t="shared" si="14"/>
        <v>1</v>
      </c>
      <c r="G82">
        <f t="shared" si="15"/>
        <v>0</v>
      </c>
      <c r="H82">
        <f t="shared" si="16"/>
        <v>1</v>
      </c>
      <c r="I82">
        <f t="shared" si="10"/>
        <v>0</v>
      </c>
      <c r="J82" s="19">
        <f t="shared" si="11"/>
        <v>2</v>
      </c>
    </row>
    <row r="83" spans="1:10">
      <c r="A83" s="15" t="s">
        <v>110</v>
      </c>
      <c r="B83" s="18">
        <f>COUNTIFS('BASE 1'!$D$8:$D$1046,A83,'BASE 1'!$I$8:$I$1046,$B$1)</f>
        <v>1</v>
      </c>
      <c r="C83" s="18">
        <f>COUNTIFS('BASE 1'!$D$8:$D$1046,A83,'BASE 1'!$I$8:$I$1046,$C$1)</f>
        <v>1</v>
      </c>
      <c r="D83" s="18">
        <f>COUNTIFS('BASE 1'!$D$8:$D$1046,A83,'BASE 1'!$I$8:$I$1046,$D$1)</f>
        <v>1</v>
      </c>
      <c r="E83">
        <f t="shared" ref="E83" si="30">SUM(B83:D83)</f>
        <v>3</v>
      </c>
      <c r="F83">
        <f t="shared" si="14"/>
        <v>1</v>
      </c>
      <c r="G83">
        <f t="shared" si="15"/>
        <v>1</v>
      </c>
      <c r="H83">
        <f t="shared" si="16"/>
        <v>1</v>
      </c>
      <c r="I83">
        <f t="shared" si="10"/>
        <v>0</v>
      </c>
      <c r="J83" s="19">
        <f t="shared" si="11"/>
        <v>3</v>
      </c>
    </row>
    <row r="84" spans="1:10">
      <c r="A84" s="15" t="s">
        <v>112</v>
      </c>
      <c r="B84" s="18">
        <f>COUNTIFS('BASE 1'!$D$8:$D$1046,A84,'BASE 1'!$I$8:$I$1046,$B$1)</f>
        <v>1</v>
      </c>
      <c r="C84" s="18">
        <f>COUNTIFS('BASE 1'!$D$8:$D$1046,A84,'BASE 1'!$I$8:$I$1046,$C$1)</f>
        <v>0</v>
      </c>
      <c r="D84" s="18">
        <f>COUNTIFS('BASE 1'!$D$8:$D$1046,A84,'BASE 1'!$I$8:$I$1046,$D$1)</f>
        <v>1</v>
      </c>
      <c r="E84">
        <f t="shared" ref="E84" si="31">SUM(B84:D84)</f>
        <v>2</v>
      </c>
      <c r="F84">
        <f t="shared" si="14"/>
        <v>1</v>
      </c>
      <c r="G84">
        <f t="shared" si="15"/>
        <v>0</v>
      </c>
      <c r="H84">
        <f t="shared" si="16"/>
        <v>1</v>
      </c>
      <c r="I84">
        <f t="shared" si="10"/>
        <v>0</v>
      </c>
      <c r="J84" s="19">
        <f t="shared" si="11"/>
        <v>2</v>
      </c>
    </row>
    <row r="85" spans="1:10">
      <c r="A85" s="15" t="s">
        <v>113</v>
      </c>
      <c r="B85" s="18">
        <f>COUNTIFS('BASE 1'!$D$8:$D$1046,A85,'BASE 1'!$I$8:$I$1046,$B$1)</f>
        <v>1</v>
      </c>
      <c r="C85" s="18">
        <f>COUNTIFS('BASE 1'!$D$8:$D$1046,A85,'BASE 1'!$I$8:$I$1046,$C$1)</f>
        <v>1</v>
      </c>
      <c r="D85" s="18">
        <f>COUNTIFS('BASE 1'!$D$8:$D$1046,A85,'BASE 1'!$I$8:$I$1046,$D$1)</f>
        <v>1</v>
      </c>
      <c r="E85">
        <f t="shared" ref="E85" si="32">SUM(B85:D85)</f>
        <v>3</v>
      </c>
      <c r="F85">
        <f t="shared" si="14"/>
        <v>1</v>
      </c>
      <c r="G85">
        <f t="shared" si="15"/>
        <v>1</v>
      </c>
      <c r="H85">
        <f t="shared" si="16"/>
        <v>1</v>
      </c>
      <c r="I85">
        <f t="shared" si="10"/>
        <v>0</v>
      </c>
      <c r="J85" s="19">
        <f t="shared" si="11"/>
        <v>3</v>
      </c>
    </row>
    <row r="86" spans="1:10">
      <c r="A86" s="15" t="s">
        <v>114</v>
      </c>
      <c r="B86" s="18">
        <f>COUNTIFS('BASE 1'!$D$8:$D$1046,A86,'BASE 1'!$I$8:$I$1046,$B$1)</f>
        <v>1</v>
      </c>
      <c r="C86" s="18">
        <f>COUNTIFS('BASE 1'!$D$8:$D$1046,A86,'BASE 1'!$I$8:$I$1046,$C$1)</f>
        <v>1</v>
      </c>
      <c r="D86" s="18">
        <f>COUNTIFS('BASE 1'!$D$8:$D$1046,A86,'BASE 1'!$I$8:$I$1046,$D$1)</f>
        <v>0</v>
      </c>
      <c r="E86">
        <f t="shared" ref="E86" si="33">SUM(B86:D86)</f>
        <v>2</v>
      </c>
      <c r="F86">
        <f t="shared" si="14"/>
        <v>1</v>
      </c>
      <c r="G86">
        <f t="shared" si="15"/>
        <v>1</v>
      </c>
      <c r="H86">
        <f t="shared" si="16"/>
        <v>0</v>
      </c>
      <c r="I86">
        <f t="shared" si="10"/>
        <v>0</v>
      </c>
      <c r="J86" s="19">
        <f t="shared" si="11"/>
        <v>2</v>
      </c>
    </row>
    <row r="87" spans="1:10">
      <c r="A87" s="15" t="s">
        <v>115</v>
      </c>
      <c r="B87" s="18">
        <f>COUNTIFS('BASE 1'!$D$8:$D$1046,A87,'BASE 1'!$I$8:$I$1046,$B$1)</f>
        <v>1</v>
      </c>
      <c r="C87" s="18">
        <f>COUNTIFS('BASE 1'!$D$8:$D$1046,A87,'BASE 1'!$I$8:$I$1046,$C$1)</f>
        <v>0</v>
      </c>
      <c r="D87" s="18">
        <f>COUNTIFS('BASE 1'!$D$8:$D$1046,A87,'BASE 1'!$I$8:$I$1046,$D$1)</f>
        <v>0</v>
      </c>
      <c r="E87">
        <f t="shared" ref="E87" si="34">SUM(B87:D87)</f>
        <v>1</v>
      </c>
      <c r="F87">
        <f t="shared" si="14"/>
        <v>1</v>
      </c>
      <c r="G87">
        <f t="shared" si="15"/>
        <v>0</v>
      </c>
      <c r="H87">
        <f t="shared" si="16"/>
        <v>0</v>
      </c>
      <c r="I87">
        <f t="shared" si="10"/>
        <v>0</v>
      </c>
      <c r="J87" s="19">
        <f t="shared" si="11"/>
        <v>1</v>
      </c>
    </row>
    <row r="88" spans="1:10">
      <c r="A88" s="15" t="s">
        <v>116</v>
      </c>
      <c r="B88" s="18">
        <f>COUNTIFS('BASE 1'!$D$8:$D$1046,A88,'BASE 1'!$I$8:$I$1046,$B$1)</f>
        <v>1</v>
      </c>
      <c r="C88" s="18">
        <f>COUNTIFS('BASE 1'!$D$8:$D$1046,A88,'BASE 1'!$I$8:$I$1046,$C$1)</f>
        <v>2</v>
      </c>
      <c r="D88" s="18">
        <f>COUNTIFS('BASE 1'!$D$8:$D$1046,A88,'BASE 1'!$I$8:$I$1046,$D$1)</f>
        <v>0</v>
      </c>
      <c r="E88">
        <f t="shared" ref="E88" si="35">SUM(B88:D88)</f>
        <v>3</v>
      </c>
      <c r="F88">
        <f t="shared" si="14"/>
        <v>1</v>
      </c>
      <c r="G88">
        <f t="shared" si="15"/>
        <v>1</v>
      </c>
      <c r="H88">
        <f t="shared" si="16"/>
        <v>0</v>
      </c>
      <c r="I88">
        <f t="shared" si="10"/>
        <v>0</v>
      </c>
      <c r="J88" s="19">
        <f t="shared" si="11"/>
        <v>2</v>
      </c>
    </row>
    <row r="89" spans="1:10">
      <c r="A89" s="15" t="s">
        <v>117</v>
      </c>
      <c r="B89" s="18">
        <f>COUNTIFS('BASE 1'!$D$8:$D$1046,A89,'BASE 1'!$I$8:$I$1046,$B$1)</f>
        <v>9</v>
      </c>
      <c r="C89" s="18">
        <f>COUNTIFS('BASE 1'!$D$8:$D$1046,A89,'BASE 1'!$I$8:$I$1046,$C$1)</f>
        <v>2</v>
      </c>
      <c r="D89" s="18">
        <f>COUNTIFS('BASE 1'!$D$8:$D$1046,A89,'BASE 1'!$I$8:$I$1046,$D$1)</f>
        <v>12</v>
      </c>
      <c r="E89">
        <f t="shared" ref="E89" si="36">SUM(B89:D89)</f>
        <v>23</v>
      </c>
      <c r="F89">
        <f t="shared" si="14"/>
        <v>1</v>
      </c>
      <c r="G89">
        <f t="shared" si="15"/>
        <v>1</v>
      </c>
      <c r="H89">
        <f t="shared" si="16"/>
        <v>1</v>
      </c>
      <c r="I89">
        <f t="shared" si="10"/>
        <v>1</v>
      </c>
      <c r="J89" s="19">
        <f t="shared" si="11"/>
        <v>4</v>
      </c>
    </row>
    <row r="90" spans="1:10">
      <c r="A90" s="15" t="s">
        <v>118</v>
      </c>
      <c r="B90" s="18">
        <f>COUNTIFS('BASE 1'!$D$8:$D$1046,A90,'BASE 1'!$I$8:$I$1046,$B$1)</f>
        <v>0</v>
      </c>
      <c r="C90" s="18">
        <f>COUNTIFS('BASE 1'!$D$8:$D$1046,A90,'BASE 1'!$I$8:$I$1046,$C$1)</f>
        <v>1</v>
      </c>
      <c r="D90" s="18">
        <f>COUNTIFS('BASE 1'!$D$8:$D$1046,A90,'BASE 1'!$I$8:$I$1046,$D$1)</f>
        <v>0</v>
      </c>
      <c r="E90">
        <f t="shared" ref="E90" si="37">SUM(B90:D90)</f>
        <v>1</v>
      </c>
      <c r="F90">
        <f t="shared" si="14"/>
        <v>0</v>
      </c>
      <c r="G90">
        <f t="shared" si="15"/>
        <v>1</v>
      </c>
      <c r="H90">
        <f t="shared" si="16"/>
        <v>0</v>
      </c>
      <c r="I90">
        <f t="shared" si="10"/>
        <v>0</v>
      </c>
      <c r="J90" s="19">
        <f t="shared" si="11"/>
        <v>1</v>
      </c>
    </row>
    <row r="91" spans="1:10">
      <c r="A91" s="15" t="s">
        <v>119</v>
      </c>
      <c r="B91" s="18">
        <f>COUNTIFS('BASE 1'!$D$8:$D$1046,A91,'BASE 1'!$I$8:$I$1046,$B$1)</f>
        <v>1</v>
      </c>
      <c r="C91" s="18">
        <f>COUNTIFS('BASE 1'!$D$8:$D$1046,A91,'BASE 1'!$I$8:$I$1046,$C$1)</f>
        <v>1</v>
      </c>
      <c r="D91" s="18">
        <f>COUNTIFS('BASE 1'!$D$8:$D$1046,A91,'BASE 1'!$I$8:$I$1046,$D$1)</f>
        <v>1</v>
      </c>
      <c r="E91">
        <f t="shared" ref="E91" si="38">SUM(B91:D91)</f>
        <v>3</v>
      </c>
      <c r="F91">
        <f t="shared" si="14"/>
        <v>1</v>
      </c>
      <c r="G91">
        <f t="shared" si="15"/>
        <v>1</v>
      </c>
      <c r="H91">
        <f t="shared" si="16"/>
        <v>1</v>
      </c>
      <c r="I91">
        <f t="shared" si="10"/>
        <v>0</v>
      </c>
      <c r="J91" s="19">
        <f t="shared" si="11"/>
        <v>3</v>
      </c>
    </row>
    <row r="92" spans="1:10">
      <c r="A92" s="15" t="s">
        <v>120</v>
      </c>
      <c r="B92" s="18">
        <f>COUNTIFS('BASE 1'!$D$8:$D$1046,A92,'BASE 1'!$I$8:$I$1046,$B$1)</f>
        <v>1</v>
      </c>
      <c r="C92" s="18">
        <f>COUNTIFS('BASE 1'!$D$8:$D$1046,A92,'BASE 1'!$I$8:$I$1046,$C$1)</f>
        <v>0</v>
      </c>
      <c r="D92" s="18">
        <f>COUNTIFS('BASE 1'!$D$8:$D$1046,A92,'BASE 1'!$I$8:$I$1046,$D$1)</f>
        <v>0</v>
      </c>
      <c r="E92">
        <f t="shared" ref="E92" si="39">SUM(B92:D92)</f>
        <v>1</v>
      </c>
      <c r="F92">
        <f t="shared" si="14"/>
        <v>1</v>
      </c>
      <c r="G92">
        <f t="shared" si="15"/>
        <v>0</v>
      </c>
      <c r="H92">
        <f t="shared" si="16"/>
        <v>0</v>
      </c>
      <c r="I92">
        <f t="shared" si="10"/>
        <v>0</v>
      </c>
      <c r="J92" s="19">
        <f t="shared" si="11"/>
        <v>1</v>
      </c>
    </row>
    <row r="93" spans="1:10">
      <c r="A93" s="15" t="s">
        <v>121</v>
      </c>
      <c r="B93" s="18">
        <f>COUNTIFS('BASE 1'!$D$8:$D$1046,A93,'BASE 1'!$I$8:$I$1046,$B$1)</f>
        <v>6</v>
      </c>
      <c r="C93" s="18">
        <f>COUNTIFS('BASE 1'!$D$8:$D$1046,A93,'BASE 1'!$I$8:$I$1046,$C$1)</f>
        <v>0</v>
      </c>
      <c r="D93" s="18">
        <f>COUNTIFS('BASE 1'!$D$8:$D$1046,A93,'BASE 1'!$I$8:$I$1046,$D$1)</f>
        <v>7</v>
      </c>
      <c r="E93">
        <f t="shared" ref="E93" si="40">SUM(B93:D93)</f>
        <v>13</v>
      </c>
      <c r="F93">
        <f t="shared" si="14"/>
        <v>1</v>
      </c>
      <c r="G93">
        <f t="shared" si="15"/>
        <v>0</v>
      </c>
      <c r="H93">
        <f t="shared" si="16"/>
        <v>1</v>
      </c>
      <c r="I93">
        <f t="shared" si="10"/>
        <v>1</v>
      </c>
      <c r="J93" s="19">
        <f t="shared" si="11"/>
        <v>3</v>
      </c>
    </row>
    <row r="94" spans="1:10">
      <c r="A94" s="15" t="s">
        <v>122</v>
      </c>
      <c r="B94" s="18">
        <f>COUNTIFS('BASE 1'!$D$8:$D$1046,A94,'BASE 1'!$I$8:$I$1046,$B$1)</f>
        <v>0</v>
      </c>
      <c r="C94" s="18">
        <f>COUNTIFS('BASE 1'!$D$8:$D$1046,A94,'BASE 1'!$I$8:$I$1046,$C$1)</f>
        <v>2</v>
      </c>
      <c r="D94" s="18">
        <f>COUNTIFS('BASE 1'!$D$8:$D$1046,A94,'BASE 1'!$I$8:$I$1046,$D$1)</f>
        <v>0</v>
      </c>
      <c r="E94">
        <f t="shared" ref="E94" si="41">SUM(B94:D94)</f>
        <v>2</v>
      </c>
      <c r="F94">
        <f t="shared" si="14"/>
        <v>0</v>
      </c>
      <c r="G94">
        <f t="shared" si="15"/>
        <v>1</v>
      </c>
      <c r="H94">
        <f t="shared" si="16"/>
        <v>0</v>
      </c>
      <c r="I94">
        <f t="shared" si="10"/>
        <v>0</v>
      </c>
      <c r="J94" s="19">
        <f t="shared" si="11"/>
        <v>1</v>
      </c>
    </row>
    <row r="95" spans="1:10">
      <c r="A95" s="15" t="s">
        <v>123</v>
      </c>
      <c r="B95" s="18">
        <f>COUNTIFS('BASE 1'!$D$8:$D$1046,A95,'BASE 1'!$I$8:$I$1046,$B$1)</f>
        <v>2</v>
      </c>
      <c r="C95" s="18">
        <f>COUNTIFS('BASE 1'!$D$8:$D$1046,A95,'BASE 1'!$I$8:$I$1046,$C$1)</f>
        <v>0</v>
      </c>
      <c r="D95" s="18">
        <f>COUNTIFS('BASE 1'!$D$8:$D$1046,A95,'BASE 1'!$I$8:$I$1046,$D$1)</f>
        <v>1</v>
      </c>
      <c r="E95">
        <f t="shared" ref="E95" si="42">SUM(B95:D95)</f>
        <v>3</v>
      </c>
      <c r="F95">
        <f t="shared" si="14"/>
        <v>1</v>
      </c>
      <c r="G95">
        <f t="shared" si="15"/>
        <v>0</v>
      </c>
      <c r="H95">
        <f t="shared" si="16"/>
        <v>1</v>
      </c>
      <c r="I95">
        <f t="shared" si="10"/>
        <v>0</v>
      </c>
      <c r="J95" s="19">
        <f t="shared" si="11"/>
        <v>2</v>
      </c>
    </row>
    <row r="96" spans="1:10">
      <c r="A96" s="15" t="s">
        <v>124</v>
      </c>
      <c r="B96" s="18">
        <f>COUNTIFS('BASE 1'!$D$8:$D$1046,A96,'BASE 1'!$I$8:$I$1046,$B$1)</f>
        <v>0</v>
      </c>
      <c r="C96" s="18">
        <f>COUNTIFS('BASE 1'!$D$8:$D$1046,A96,'BASE 1'!$I$8:$I$1046,$C$1)</f>
        <v>2</v>
      </c>
      <c r="D96" s="18">
        <f>COUNTIFS('BASE 1'!$D$8:$D$1046,A96,'BASE 1'!$I$8:$I$1046,$D$1)</f>
        <v>1</v>
      </c>
      <c r="E96">
        <f t="shared" ref="E96" si="43">SUM(B96:D96)</f>
        <v>3</v>
      </c>
      <c r="F96">
        <f t="shared" si="14"/>
        <v>0</v>
      </c>
      <c r="G96">
        <f t="shared" si="15"/>
        <v>1</v>
      </c>
      <c r="H96">
        <f t="shared" si="16"/>
        <v>1</v>
      </c>
      <c r="I96">
        <f t="shared" si="10"/>
        <v>0</v>
      </c>
      <c r="J96" s="19">
        <f t="shared" si="11"/>
        <v>2</v>
      </c>
    </row>
    <row r="97" spans="1:10">
      <c r="A97" s="15" t="s">
        <v>125</v>
      </c>
      <c r="B97" s="18">
        <f>COUNTIFS('BASE 1'!$D$8:$D$1046,A97,'BASE 1'!$I$8:$I$1046,$B$1)</f>
        <v>0</v>
      </c>
      <c r="C97" s="18">
        <f>COUNTIFS('BASE 1'!$D$8:$D$1046,A97,'BASE 1'!$I$8:$I$1046,$C$1)</f>
        <v>0</v>
      </c>
      <c r="D97" s="18">
        <f>COUNTIFS('BASE 1'!$D$8:$D$1046,A97,'BASE 1'!$I$8:$I$1046,$D$1)</f>
        <v>2</v>
      </c>
      <c r="E97">
        <f t="shared" ref="E97" si="44">SUM(B97:D97)</f>
        <v>2</v>
      </c>
      <c r="F97">
        <f t="shared" si="14"/>
        <v>0</v>
      </c>
      <c r="G97">
        <f t="shared" si="15"/>
        <v>0</v>
      </c>
      <c r="H97">
        <f t="shared" si="16"/>
        <v>1</v>
      </c>
      <c r="I97">
        <f t="shared" si="10"/>
        <v>0</v>
      </c>
      <c r="J97" s="19">
        <f t="shared" si="11"/>
        <v>1</v>
      </c>
    </row>
    <row r="98" spans="1:10">
      <c r="A98" s="15" t="s">
        <v>126</v>
      </c>
      <c r="B98" s="18">
        <f>COUNTIFS('BASE 1'!$D$8:$D$1046,A98,'BASE 1'!$I$8:$I$1046,$B$1)</f>
        <v>0</v>
      </c>
      <c r="C98" s="18">
        <f>COUNTIFS('BASE 1'!$D$8:$D$1046,A98,'BASE 1'!$I$8:$I$1046,$C$1)</f>
        <v>0</v>
      </c>
      <c r="D98" s="18">
        <f>COUNTIFS('BASE 1'!$D$8:$D$1046,A98,'BASE 1'!$I$8:$I$1046,$D$1)</f>
        <v>1</v>
      </c>
      <c r="E98">
        <f t="shared" ref="E98" si="45">SUM(B98:D98)</f>
        <v>1</v>
      </c>
      <c r="F98">
        <f t="shared" si="14"/>
        <v>0</v>
      </c>
      <c r="G98">
        <f t="shared" si="15"/>
        <v>0</v>
      </c>
      <c r="H98">
        <f t="shared" si="16"/>
        <v>1</v>
      </c>
      <c r="I98">
        <f t="shared" si="10"/>
        <v>0</v>
      </c>
      <c r="J98" s="19">
        <f t="shared" si="11"/>
        <v>1</v>
      </c>
    </row>
    <row r="99" spans="1:10">
      <c r="A99" s="15" t="s">
        <v>127</v>
      </c>
      <c r="B99" s="18">
        <f>COUNTIFS('BASE 1'!$D$8:$D$1046,A99,'BASE 1'!$I$8:$I$1046,$B$1)</f>
        <v>0</v>
      </c>
      <c r="C99" s="18">
        <f>COUNTIFS('BASE 1'!$D$8:$D$1046,A99,'BASE 1'!$I$8:$I$1046,$C$1)</f>
        <v>0</v>
      </c>
      <c r="D99" s="18">
        <f>COUNTIFS('BASE 1'!$D$8:$D$1046,A99,'BASE 1'!$I$8:$I$1046,$D$1)</f>
        <v>2</v>
      </c>
      <c r="E99">
        <f t="shared" ref="E99" si="46">SUM(B99:D99)</f>
        <v>2</v>
      </c>
      <c r="F99">
        <f t="shared" si="14"/>
        <v>0</v>
      </c>
      <c r="G99">
        <f t="shared" si="15"/>
        <v>0</v>
      </c>
      <c r="H99">
        <f t="shared" si="16"/>
        <v>1</v>
      </c>
      <c r="I99">
        <f t="shared" si="10"/>
        <v>0</v>
      </c>
      <c r="J99" s="19">
        <f t="shared" si="11"/>
        <v>1</v>
      </c>
    </row>
    <row r="100" spans="1:10">
      <c r="A100" s="15" t="s">
        <v>128</v>
      </c>
      <c r="B100" s="18">
        <f>COUNTIFS('BASE 1'!$D$8:$D$1046,A100,'BASE 1'!$I$8:$I$1046,$B$1)</f>
        <v>1</v>
      </c>
      <c r="C100" s="18">
        <f>COUNTIFS('BASE 1'!$D$8:$D$1046,A100,'BASE 1'!$I$8:$I$1046,$C$1)</f>
        <v>1</v>
      </c>
      <c r="D100" s="18">
        <f>COUNTIFS('BASE 1'!$D$8:$D$1046,A100,'BASE 1'!$I$8:$I$1046,$D$1)</f>
        <v>3</v>
      </c>
      <c r="E100">
        <f t="shared" ref="E100" si="47">SUM(B100:D100)</f>
        <v>5</v>
      </c>
      <c r="F100">
        <f t="shared" si="14"/>
        <v>1</v>
      </c>
      <c r="G100">
        <f t="shared" si="15"/>
        <v>1</v>
      </c>
      <c r="H100">
        <f t="shared" si="16"/>
        <v>1</v>
      </c>
      <c r="I100">
        <f t="shared" si="10"/>
        <v>0</v>
      </c>
      <c r="J100" s="19">
        <f t="shared" si="11"/>
        <v>3</v>
      </c>
    </row>
    <row r="101" spans="1:10">
      <c r="A101" s="15" t="s">
        <v>129</v>
      </c>
      <c r="B101" s="18">
        <f>COUNTIFS('BASE 1'!$D$8:$D$1046,A101,'BASE 1'!$I$8:$I$1046,$B$1)</f>
        <v>0</v>
      </c>
      <c r="C101" s="18">
        <f>COUNTIFS('BASE 1'!$D$8:$D$1046,A101,'BASE 1'!$I$8:$I$1046,$C$1)</f>
        <v>1</v>
      </c>
      <c r="D101" s="18">
        <f>COUNTIFS('BASE 1'!$D$8:$D$1046,A101,'BASE 1'!$I$8:$I$1046,$D$1)</f>
        <v>2</v>
      </c>
      <c r="E101">
        <f t="shared" ref="E101" si="48">SUM(B101:D101)</f>
        <v>3</v>
      </c>
      <c r="F101">
        <f t="shared" si="14"/>
        <v>0</v>
      </c>
      <c r="G101">
        <f t="shared" si="15"/>
        <v>1</v>
      </c>
      <c r="H101">
        <f t="shared" si="16"/>
        <v>1</v>
      </c>
      <c r="I101">
        <f t="shared" si="10"/>
        <v>0</v>
      </c>
      <c r="J101" s="19">
        <f t="shared" si="11"/>
        <v>2</v>
      </c>
    </row>
    <row r="102" spans="1:10">
      <c r="A102" s="15" t="s">
        <v>130</v>
      </c>
      <c r="B102" s="18">
        <f>COUNTIFS('BASE 1'!$D$8:$D$1046,A102,'BASE 1'!$I$8:$I$1046,$B$1)</f>
        <v>0</v>
      </c>
      <c r="C102" s="18">
        <f>COUNTIFS('BASE 1'!$D$8:$D$1046,A102,'BASE 1'!$I$8:$I$1046,$C$1)</f>
        <v>3</v>
      </c>
      <c r="D102" s="18">
        <f>COUNTIFS('BASE 1'!$D$8:$D$1046,A102,'BASE 1'!$I$8:$I$1046,$D$1)</f>
        <v>0</v>
      </c>
      <c r="E102">
        <f t="shared" ref="E102" si="49">SUM(B102:D102)</f>
        <v>3</v>
      </c>
      <c r="F102">
        <f t="shared" si="14"/>
        <v>0</v>
      </c>
      <c r="G102">
        <f t="shared" si="15"/>
        <v>1</v>
      </c>
      <c r="H102">
        <f t="shared" si="16"/>
        <v>0</v>
      </c>
      <c r="I102">
        <f t="shared" si="10"/>
        <v>0</v>
      </c>
      <c r="J102" s="19">
        <f t="shared" si="11"/>
        <v>1</v>
      </c>
    </row>
    <row r="103" spans="1:10">
      <c r="A103" s="15" t="s">
        <v>131</v>
      </c>
      <c r="B103" s="18">
        <f>COUNTIFS('BASE 1'!$D$8:$D$1046,A103,'BASE 1'!$I$8:$I$1046,$B$1)</f>
        <v>0</v>
      </c>
      <c r="C103" s="18">
        <f>COUNTIFS('BASE 1'!$D$8:$D$1046,A103,'BASE 1'!$I$8:$I$1046,$C$1)</f>
        <v>1</v>
      </c>
      <c r="D103" s="18">
        <f>COUNTIFS('BASE 1'!$D$8:$D$1046,A103,'BASE 1'!$I$8:$I$1046,$D$1)</f>
        <v>1</v>
      </c>
      <c r="E103">
        <f t="shared" ref="E103" si="50">SUM(B103:D103)</f>
        <v>2</v>
      </c>
      <c r="F103">
        <f t="shared" si="14"/>
        <v>0</v>
      </c>
      <c r="G103">
        <f t="shared" si="15"/>
        <v>1</v>
      </c>
      <c r="H103">
        <f t="shared" si="16"/>
        <v>1</v>
      </c>
      <c r="I103">
        <f t="shared" si="10"/>
        <v>0</v>
      </c>
      <c r="J103" s="19">
        <f t="shared" si="11"/>
        <v>2</v>
      </c>
    </row>
    <row r="104" spans="1:10">
      <c r="A104" s="15" t="s">
        <v>132</v>
      </c>
      <c r="B104" s="18">
        <f>COUNTIFS('BASE 1'!$D$8:$D$1046,A104,'BASE 1'!$I$8:$I$1046,$B$1)</f>
        <v>1</v>
      </c>
      <c r="C104" s="18">
        <f>COUNTIFS('BASE 1'!$D$8:$D$1046,A104,'BASE 1'!$I$8:$I$1046,$C$1)</f>
        <v>0</v>
      </c>
      <c r="D104" s="18">
        <f>COUNTIFS('BASE 1'!$D$8:$D$1046,A104,'BASE 1'!$I$8:$I$1046,$D$1)</f>
        <v>0</v>
      </c>
      <c r="E104">
        <f t="shared" ref="E104" si="51">SUM(B104:D104)</f>
        <v>1</v>
      </c>
      <c r="F104">
        <f t="shared" si="14"/>
        <v>1</v>
      </c>
      <c r="G104">
        <f t="shared" si="15"/>
        <v>0</v>
      </c>
      <c r="H104">
        <f t="shared" si="16"/>
        <v>0</v>
      </c>
      <c r="I104">
        <f t="shared" si="10"/>
        <v>0</v>
      </c>
      <c r="J104" s="19">
        <f t="shared" si="11"/>
        <v>1</v>
      </c>
    </row>
    <row r="105" spans="1:10">
      <c r="A105" s="15" t="s">
        <v>133</v>
      </c>
      <c r="B105" s="18">
        <f>COUNTIFS('BASE 1'!$D$8:$D$1046,A105,'BASE 1'!$I$8:$I$1046,$B$1)</f>
        <v>1</v>
      </c>
      <c r="C105" s="18">
        <f>COUNTIFS('BASE 1'!$D$8:$D$1046,A105,'BASE 1'!$I$8:$I$1046,$C$1)</f>
        <v>0</v>
      </c>
      <c r="D105" s="18">
        <f>COUNTIFS('BASE 1'!$D$8:$D$1046,A105,'BASE 1'!$I$8:$I$1046,$D$1)</f>
        <v>0</v>
      </c>
      <c r="E105">
        <f t="shared" ref="E105" si="52">SUM(B105:D105)</f>
        <v>1</v>
      </c>
      <c r="F105">
        <f t="shared" si="14"/>
        <v>1</v>
      </c>
      <c r="G105">
        <f t="shared" si="15"/>
        <v>0</v>
      </c>
      <c r="H105">
        <f t="shared" si="16"/>
        <v>0</v>
      </c>
      <c r="I105">
        <f t="shared" si="10"/>
        <v>0</v>
      </c>
      <c r="J105" s="19">
        <f t="shared" si="11"/>
        <v>1</v>
      </c>
    </row>
    <row r="106" spans="1:10">
      <c r="A106" s="15" t="s">
        <v>134</v>
      </c>
      <c r="B106" s="18">
        <f>COUNTIFS('BASE 1'!$D$8:$D$1046,A106,'BASE 1'!$I$8:$I$1046,$B$1)</f>
        <v>0</v>
      </c>
      <c r="C106" s="18">
        <f>COUNTIFS('BASE 1'!$D$8:$D$1046,A106,'BASE 1'!$I$8:$I$1046,$C$1)</f>
        <v>2</v>
      </c>
      <c r="D106" s="18">
        <f>COUNTIFS('BASE 1'!$D$8:$D$1046,A106,'BASE 1'!$I$8:$I$1046,$D$1)</f>
        <v>1</v>
      </c>
      <c r="E106">
        <f t="shared" ref="E106" si="53">SUM(B106:D106)</f>
        <v>3</v>
      </c>
      <c r="F106">
        <f t="shared" si="14"/>
        <v>0</v>
      </c>
      <c r="G106">
        <f t="shared" si="15"/>
        <v>1</v>
      </c>
      <c r="H106">
        <f t="shared" si="16"/>
        <v>1</v>
      </c>
      <c r="I106">
        <f t="shared" si="10"/>
        <v>0</v>
      </c>
      <c r="J106" s="19">
        <f t="shared" si="11"/>
        <v>2</v>
      </c>
    </row>
    <row r="107" spans="1:10">
      <c r="A107" s="15" t="s">
        <v>135</v>
      </c>
      <c r="B107" s="18">
        <f>COUNTIFS('BASE 1'!$D$8:$D$1046,A107,'BASE 1'!$I$8:$I$1046,$B$1)</f>
        <v>1</v>
      </c>
      <c r="C107" s="18">
        <f>COUNTIFS('BASE 1'!$D$8:$D$1046,A107,'BASE 1'!$I$8:$I$1046,$C$1)</f>
        <v>0</v>
      </c>
      <c r="D107" s="18">
        <f>COUNTIFS('BASE 1'!$D$8:$D$1046,A107,'BASE 1'!$I$8:$I$1046,$D$1)</f>
        <v>0</v>
      </c>
      <c r="E107">
        <f t="shared" ref="E107" si="54">SUM(B107:D107)</f>
        <v>1</v>
      </c>
      <c r="F107">
        <f t="shared" si="14"/>
        <v>1</v>
      </c>
      <c r="G107">
        <f t="shared" si="15"/>
        <v>0</v>
      </c>
      <c r="H107">
        <f t="shared" si="16"/>
        <v>0</v>
      </c>
      <c r="I107">
        <f t="shared" si="10"/>
        <v>0</v>
      </c>
      <c r="J107" s="19">
        <f t="shared" si="11"/>
        <v>1</v>
      </c>
    </row>
    <row r="108" spans="1:10">
      <c r="A108" s="15" t="s">
        <v>136</v>
      </c>
      <c r="B108" s="18">
        <f>COUNTIFS('BASE 1'!$D$8:$D$1046,A108,'BASE 1'!$I$8:$I$1046,$B$1)</f>
        <v>2</v>
      </c>
      <c r="C108" s="18">
        <f>COUNTIFS('BASE 1'!$D$8:$D$1046,A108,'BASE 1'!$I$8:$I$1046,$C$1)</f>
        <v>0</v>
      </c>
      <c r="D108" s="18">
        <f>COUNTIFS('BASE 1'!$D$8:$D$1046,A108,'BASE 1'!$I$8:$I$1046,$D$1)</f>
        <v>1</v>
      </c>
      <c r="E108">
        <f t="shared" ref="E108" si="55">SUM(B108:D108)</f>
        <v>3</v>
      </c>
      <c r="F108">
        <f t="shared" si="14"/>
        <v>1</v>
      </c>
      <c r="G108">
        <f t="shared" si="15"/>
        <v>0</v>
      </c>
      <c r="H108">
        <f t="shared" si="16"/>
        <v>1</v>
      </c>
      <c r="I108">
        <f t="shared" si="10"/>
        <v>0</v>
      </c>
      <c r="J108" s="19">
        <f t="shared" si="11"/>
        <v>2</v>
      </c>
    </row>
    <row r="109" spans="1:10">
      <c r="A109" s="15" t="s">
        <v>137</v>
      </c>
      <c r="B109" s="18">
        <f>COUNTIFS('BASE 1'!$D$8:$D$1046,A109,'BASE 1'!$I$8:$I$1046,$B$1)</f>
        <v>1</v>
      </c>
      <c r="C109" s="18">
        <f>COUNTIFS('BASE 1'!$D$8:$D$1046,A109,'BASE 1'!$I$8:$I$1046,$C$1)</f>
        <v>1</v>
      </c>
      <c r="D109" s="18">
        <f>COUNTIFS('BASE 1'!$D$8:$D$1046,A109,'BASE 1'!$I$8:$I$1046,$D$1)</f>
        <v>1</v>
      </c>
      <c r="E109">
        <f t="shared" ref="E109" si="56">SUM(B109:D109)</f>
        <v>3</v>
      </c>
      <c r="F109">
        <f t="shared" si="14"/>
        <v>1</v>
      </c>
      <c r="G109">
        <f t="shared" si="15"/>
        <v>1</v>
      </c>
      <c r="H109">
        <f t="shared" si="16"/>
        <v>1</v>
      </c>
      <c r="I109">
        <f t="shared" si="10"/>
        <v>0</v>
      </c>
      <c r="J109" s="19">
        <f t="shared" si="11"/>
        <v>3</v>
      </c>
    </row>
    <row r="110" spans="1:10">
      <c r="A110" s="15" t="s">
        <v>138</v>
      </c>
      <c r="B110" s="18">
        <f>COUNTIFS('BASE 1'!$D$8:$D$1046,A110,'BASE 1'!$I$8:$I$1046,$B$1)</f>
        <v>1</v>
      </c>
      <c r="C110" s="18">
        <f>COUNTIFS('BASE 1'!$D$8:$D$1046,A110,'BASE 1'!$I$8:$I$1046,$C$1)</f>
        <v>0</v>
      </c>
      <c r="D110" s="18">
        <f>COUNTIFS('BASE 1'!$D$8:$D$1046,A110,'BASE 1'!$I$8:$I$1046,$D$1)</f>
        <v>1</v>
      </c>
      <c r="E110">
        <f t="shared" ref="E110" si="57">SUM(B110:D110)</f>
        <v>2</v>
      </c>
      <c r="F110">
        <f t="shared" si="14"/>
        <v>1</v>
      </c>
      <c r="G110">
        <f t="shared" si="15"/>
        <v>0</v>
      </c>
      <c r="H110">
        <f t="shared" si="16"/>
        <v>1</v>
      </c>
      <c r="I110">
        <f t="shared" si="10"/>
        <v>0</v>
      </c>
      <c r="J110" s="19">
        <f t="shared" si="11"/>
        <v>2</v>
      </c>
    </row>
    <row r="111" spans="1:10">
      <c r="A111" s="15" t="s">
        <v>139</v>
      </c>
      <c r="B111" s="18">
        <f>COUNTIFS('BASE 1'!$D$8:$D$1046,A111,'BASE 1'!$I$8:$I$1046,$B$1)</f>
        <v>4</v>
      </c>
      <c r="C111" s="18">
        <f>COUNTIFS('BASE 1'!$D$8:$D$1046,A111,'BASE 1'!$I$8:$I$1046,$C$1)</f>
        <v>15</v>
      </c>
      <c r="D111" s="18">
        <f>COUNTIFS('BASE 1'!$D$8:$D$1046,A111,'BASE 1'!$I$8:$I$1046,$D$1)</f>
        <v>19</v>
      </c>
      <c r="E111">
        <f t="shared" ref="E111" si="58">SUM(B111:D111)</f>
        <v>38</v>
      </c>
      <c r="F111">
        <f t="shared" si="14"/>
        <v>1</v>
      </c>
      <c r="G111">
        <f t="shared" si="15"/>
        <v>1</v>
      </c>
      <c r="H111">
        <f t="shared" si="16"/>
        <v>1</v>
      </c>
      <c r="I111">
        <f t="shared" si="10"/>
        <v>1</v>
      </c>
      <c r="J111" s="19">
        <f t="shared" si="11"/>
        <v>4</v>
      </c>
    </row>
    <row r="112" spans="1:10">
      <c r="A112" s="15" t="s">
        <v>140</v>
      </c>
      <c r="B112" s="18">
        <f>COUNTIFS('BASE 1'!$D$8:$D$1046,A112,'BASE 1'!$I$8:$I$1046,$B$1)</f>
        <v>1</v>
      </c>
      <c r="C112" s="18">
        <f>COUNTIFS('BASE 1'!$D$8:$D$1046,A112,'BASE 1'!$I$8:$I$1046,$C$1)</f>
        <v>11</v>
      </c>
      <c r="D112" s="18">
        <f>COUNTIFS('BASE 1'!$D$8:$D$1046,A112,'BASE 1'!$I$8:$I$1046,$D$1)</f>
        <v>21</v>
      </c>
      <c r="E112">
        <f t="shared" ref="E112" si="59">SUM(B112:D112)</f>
        <v>33</v>
      </c>
      <c r="F112">
        <f t="shared" si="14"/>
        <v>1</v>
      </c>
      <c r="G112">
        <f t="shared" si="15"/>
        <v>1</v>
      </c>
      <c r="H112">
        <f t="shared" si="16"/>
        <v>1</v>
      </c>
      <c r="I112">
        <f t="shared" si="10"/>
        <v>1</v>
      </c>
      <c r="J112" s="19">
        <f t="shared" si="11"/>
        <v>4</v>
      </c>
    </row>
    <row r="113" spans="1:10">
      <c r="A113" s="15" t="s">
        <v>141</v>
      </c>
      <c r="B113" s="18">
        <f>COUNTIFS('BASE 1'!$D$8:$D$1046,A113,'BASE 1'!$I$8:$I$1046,$B$1)</f>
        <v>2</v>
      </c>
      <c r="C113" s="18">
        <f>COUNTIFS('BASE 1'!$D$8:$D$1046,A113,'BASE 1'!$I$8:$I$1046,$C$1)</f>
        <v>0</v>
      </c>
      <c r="D113" s="18">
        <f>COUNTIFS('BASE 1'!$D$8:$D$1046,A113,'BASE 1'!$I$8:$I$1046,$D$1)</f>
        <v>4</v>
      </c>
      <c r="E113">
        <f t="shared" ref="E113" si="60">SUM(B113:D113)</f>
        <v>6</v>
      </c>
      <c r="F113">
        <f t="shared" si="14"/>
        <v>1</v>
      </c>
      <c r="G113">
        <f t="shared" si="15"/>
        <v>0</v>
      </c>
      <c r="H113">
        <f t="shared" si="16"/>
        <v>1</v>
      </c>
      <c r="I113">
        <f t="shared" si="10"/>
        <v>0</v>
      </c>
      <c r="J113" s="19">
        <f t="shared" si="11"/>
        <v>2</v>
      </c>
    </row>
    <row r="114" spans="1:10">
      <c r="A114" s="15" t="s">
        <v>142</v>
      </c>
      <c r="B114" s="18">
        <f>COUNTIFS('BASE 1'!$D$8:$D$1046,A114,'BASE 1'!$I$8:$I$1046,$B$1)</f>
        <v>1</v>
      </c>
      <c r="C114" s="18">
        <f>COUNTIFS('BASE 1'!$D$8:$D$1046,A114,'BASE 1'!$I$8:$I$1046,$C$1)</f>
        <v>0</v>
      </c>
      <c r="D114" s="18">
        <f>COUNTIFS('BASE 1'!$D$8:$D$1046,A114,'BASE 1'!$I$8:$I$1046,$D$1)</f>
        <v>0</v>
      </c>
      <c r="E114">
        <f t="shared" ref="E114" si="61">SUM(B114:D114)</f>
        <v>1</v>
      </c>
      <c r="F114">
        <f t="shared" si="14"/>
        <v>1</v>
      </c>
      <c r="G114">
        <f t="shared" si="15"/>
        <v>0</v>
      </c>
      <c r="H114">
        <f t="shared" si="16"/>
        <v>0</v>
      </c>
      <c r="I114">
        <f t="shared" si="10"/>
        <v>0</v>
      </c>
      <c r="J114" s="19">
        <f t="shared" si="11"/>
        <v>1</v>
      </c>
    </row>
    <row r="115" spans="1:10">
      <c r="A115" s="15" t="s">
        <v>144</v>
      </c>
      <c r="B115" s="18">
        <f>COUNTIFS('BASE 1'!$D$8:$D$1046,A115,'BASE 1'!$I$8:$I$1046,$B$1)</f>
        <v>2</v>
      </c>
      <c r="C115" s="18">
        <f>COUNTIFS('BASE 1'!$D$8:$D$1046,A115,'BASE 1'!$I$8:$I$1046,$C$1)</f>
        <v>1</v>
      </c>
      <c r="D115" s="18">
        <f>COUNTIFS('BASE 1'!$D$8:$D$1046,A115,'BASE 1'!$I$8:$I$1046,$D$1)</f>
        <v>1</v>
      </c>
      <c r="E115">
        <f t="shared" ref="E115" si="62">SUM(B115:D115)</f>
        <v>4</v>
      </c>
      <c r="F115">
        <f t="shared" si="14"/>
        <v>1</v>
      </c>
      <c r="G115">
        <f t="shared" si="15"/>
        <v>1</v>
      </c>
      <c r="H115">
        <f t="shared" si="16"/>
        <v>1</v>
      </c>
      <c r="I115">
        <f t="shared" si="10"/>
        <v>0</v>
      </c>
      <c r="J115" s="19">
        <f t="shared" si="11"/>
        <v>3</v>
      </c>
    </row>
    <row r="116" spans="1:10" ht="20">
      <c r="A116" s="15" t="s">
        <v>145</v>
      </c>
      <c r="B116" s="18">
        <f>COUNTIFS('BASE 1'!$D$8:$D$1046,A116,'BASE 1'!$I$8:$I$1046,$B$1)</f>
        <v>0</v>
      </c>
      <c r="C116" s="18">
        <f>COUNTIFS('BASE 1'!$D$8:$D$1046,A116,'BASE 1'!$I$8:$I$1046,$C$1)</f>
        <v>1</v>
      </c>
      <c r="D116" s="18">
        <f>COUNTIFS('BASE 1'!$D$8:$D$1046,A116,'BASE 1'!$I$8:$I$1046,$D$1)</f>
        <v>1</v>
      </c>
      <c r="E116">
        <f t="shared" ref="E116" si="63">SUM(B116:D116)</f>
        <v>2</v>
      </c>
      <c r="F116">
        <f t="shared" si="14"/>
        <v>0</v>
      </c>
      <c r="G116">
        <f t="shared" si="15"/>
        <v>1</v>
      </c>
      <c r="H116">
        <f t="shared" si="16"/>
        <v>1</v>
      </c>
      <c r="I116">
        <f t="shared" si="10"/>
        <v>0</v>
      </c>
      <c r="J116" s="19">
        <f t="shared" si="11"/>
        <v>2</v>
      </c>
    </row>
    <row r="117" spans="1:10">
      <c r="A117" s="15" t="s">
        <v>146</v>
      </c>
      <c r="B117" s="18">
        <f>COUNTIFS('BASE 1'!$D$8:$D$1046,A117,'BASE 1'!$I$8:$I$1046,$B$1)</f>
        <v>1</v>
      </c>
      <c r="C117" s="18">
        <f>COUNTIFS('BASE 1'!$D$8:$D$1046,A117,'BASE 1'!$I$8:$I$1046,$C$1)</f>
        <v>0</v>
      </c>
      <c r="D117" s="18">
        <f>COUNTIFS('BASE 1'!$D$8:$D$1046,A117,'BASE 1'!$I$8:$I$1046,$D$1)</f>
        <v>1</v>
      </c>
      <c r="E117">
        <f t="shared" ref="E117" si="64">SUM(B117:D117)</f>
        <v>2</v>
      </c>
      <c r="F117">
        <f t="shared" si="14"/>
        <v>1</v>
      </c>
      <c r="G117">
        <f t="shared" si="15"/>
        <v>0</v>
      </c>
      <c r="H117">
        <f t="shared" si="16"/>
        <v>1</v>
      </c>
      <c r="I117">
        <f t="shared" si="10"/>
        <v>0</v>
      </c>
      <c r="J117" s="19">
        <f t="shared" si="11"/>
        <v>2</v>
      </c>
    </row>
    <row r="118" spans="1:10">
      <c r="A118" s="15" t="s">
        <v>147</v>
      </c>
      <c r="B118" s="18">
        <f>COUNTIFS('BASE 1'!$D$8:$D$1046,A118,'BASE 1'!$I$8:$I$1046,$B$1)</f>
        <v>1</v>
      </c>
      <c r="C118" s="18">
        <f>COUNTIFS('BASE 1'!$D$8:$D$1046,A118,'BASE 1'!$I$8:$I$1046,$C$1)</f>
        <v>1</v>
      </c>
      <c r="D118" s="18">
        <f>COUNTIFS('BASE 1'!$D$8:$D$1046,A118,'BASE 1'!$I$8:$I$1046,$D$1)</f>
        <v>0</v>
      </c>
      <c r="E118">
        <f t="shared" ref="E118" si="65">SUM(B118:D118)</f>
        <v>2</v>
      </c>
      <c r="F118">
        <f t="shared" si="14"/>
        <v>1</v>
      </c>
      <c r="G118">
        <f t="shared" si="15"/>
        <v>1</v>
      </c>
      <c r="H118">
        <f t="shared" si="16"/>
        <v>0</v>
      </c>
      <c r="I118">
        <f t="shared" si="10"/>
        <v>0</v>
      </c>
      <c r="J118" s="19">
        <f t="shared" si="11"/>
        <v>2</v>
      </c>
    </row>
    <row r="119" spans="1:10">
      <c r="A119" s="15" t="s">
        <v>148</v>
      </c>
      <c r="B119" s="18">
        <f>COUNTIFS('BASE 1'!$D$8:$D$1046,A119,'BASE 1'!$I$8:$I$1046,$B$1)</f>
        <v>10</v>
      </c>
      <c r="C119" s="18">
        <f>COUNTIFS('BASE 1'!$D$8:$D$1046,A119,'BASE 1'!$I$8:$I$1046,$C$1)</f>
        <v>4</v>
      </c>
      <c r="D119" s="18">
        <f>COUNTIFS('BASE 1'!$D$8:$D$1046,A119,'BASE 1'!$I$8:$I$1046,$D$1)</f>
        <v>3</v>
      </c>
      <c r="E119">
        <f t="shared" ref="E119" si="66">SUM(B119:D119)</f>
        <v>17</v>
      </c>
      <c r="F119">
        <f t="shared" si="14"/>
        <v>1</v>
      </c>
      <c r="G119">
        <f t="shared" si="15"/>
        <v>1</v>
      </c>
      <c r="H119">
        <f t="shared" si="16"/>
        <v>1</v>
      </c>
      <c r="I119">
        <f t="shared" si="10"/>
        <v>1</v>
      </c>
      <c r="J119" s="19">
        <f t="shared" si="11"/>
        <v>4</v>
      </c>
    </row>
    <row r="120" spans="1:10">
      <c r="A120" s="15" t="s">
        <v>150</v>
      </c>
      <c r="B120" s="18">
        <f>COUNTIFS('BASE 1'!$D$8:$D$1046,A120,'BASE 1'!$I$8:$I$1046,$B$1)</f>
        <v>1</v>
      </c>
      <c r="C120" s="18">
        <f>COUNTIFS('BASE 1'!$D$8:$D$1046,A120,'BASE 1'!$I$8:$I$1046,$C$1)</f>
        <v>0</v>
      </c>
      <c r="D120" s="18">
        <f>COUNTIFS('BASE 1'!$D$8:$D$1046,A120,'BASE 1'!$I$8:$I$1046,$D$1)</f>
        <v>1</v>
      </c>
      <c r="E120">
        <f t="shared" ref="E120" si="67">SUM(B120:D120)</f>
        <v>2</v>
      </c>
      <c r="F120">
        <f t="shared" si="14"/>
        <v>1</v>
      </c>
      <c r="G120">
        <f t="shared" si="15"/>
        <v>0</v>
      </c>
      <c r="H120">
        <f t="shared" si="16"/>
        <v>1</v>
      </c>
      <c r="I120">
        <f t="shared" si="10"/>
        <v>0</v>
      </c>
      <c r="J120" s="19">
        <f t="shared" si="11"/>
        <v>2</v>
      </c>
    </row>
    <row r="121" spans="1:10">
      <c r="A121" s="15" t="s">
        <v>151</v>
      </c>
      <c r="B121" s="18">
        <f>COUNTIFS('BASE 1'!$D$8:$D$1046,A121,'BASE 1'!$I$8:$I$1046,$B$1)</f>
        <v>1</v>
      </c>
      <c r="C121" s="18">
        <f>COUNTIFS('BASE 1'!$D$8:$D$1046,A121,'BASE 1'!$I$8:$I$1046,$C$1)</f>
        <v>0</v>
      </c>
      <c r="D121" s="18">
        <f>COUNTIFS('BASE 1'!$D$8:$D$1046,A121,'BASE 1'!$I$8:$I$1046,$D$1)</f>
        <v>0</v>
      </c>
      <c r="E121">
        <f t="shared" ref="E121" si="68">SUM(B121:D121)</f>
        <v>1</v>
      </c>
      <c r="F121">
        <f t="shared" si="14"/>
        <v>1</v>
      </c>
      <c r="G121">
        <f t="shared" si="15"/>
        <v>0</v>
      </c>
      <c r="H121">
        <f t="shared" si="16"/>
        <v>0</v>
      </c>
      <c r="I121">
        <f t="shared" si="10"/>
        <v>0</v>
      </c>
      <c r="J121" s="19">
        <f t="shared" si="11"/>
        <v>1</v>
      </c>
    </row>
    <row r="122" spans="1:10">
      <c r="A122" s="15" t="s">
        <v>152</v>
      </c>
      <c r="B122" s="18">
        <f>COUNTIFS('BASE 1'!$D$8:$D$1046,A122,'BASE 1'!$I$8:$I$1046,$B$1)</f>
        <v>0</v>
      </c>
      <c r="C122" s="18">
        <f>COUNTIFS('BASE 1'!$D$8:$D$1046,A122,'BASE 1'!$I$8:$I$1046,$C$1)</f>
        <v>0</v>
      </c>
      <c r="D122" s="18">
        <f>COUNTIFS('BASE 1'!$D$8:$D$1046,A122,'BASE 1'!$I$8:$I$1046,$D$1)</f>
        <v>1</v>
      </c>
      <c r="E122">
        <f t="shared" ref="E122" si="69">SUM(B122:D122)</f>
        <v>1</v>
      </c>
      <c r="F122">
        <f t="shared" si="14"/>
        <v>0</v>
      </c>
      <c r="G122">
        <f t="shared" si="15"/>
        <v>0</v>
      </c>
      <c r="H122">
        <f t="shared" si="16"/>
        <v>1</v>
      </c>
      <c r="I122">
        <f t="shared" si="10"/>
        <v>0</v>
      </c>
      <c r="J122" s="19">
        <f t="shared" si="11"/>
        <v>1</v>
      </c>
    </row>
    <row r="123" spans="1:10">
      <c r="A123" s="15" t="s">
        <v>153</v>
      </c>
      <c r="B123" s="18">
        <f>COUNTIFS('BASE 1'!$D$8:$D$1046,A123,'BASE 1'!$I$8:$I$1046,$B$1)</f>
        <v>0</v>
      </c>
      <c r="C123" s="18">
        <f>COUNTIFS('BASE 1'!$D$8:$D$1046,A123,'BASE 1'!$I$8:$I$1046,$C$1)</f>
        <v>1</v>
      </c>
      <c r="D123" s="18">
        <f>COUNTIFS('BASE 1'!$D$8:$D$1046,A123,'BASE 1'!$I$8:$I$1046,$D$1)</f>
        <v>0</v>
      </c>
      <c r="E123">
        <f t="shared" ref="E123" si="70">SUM(B123:D123)</f>
        <v>1</v>
      </c>
      <c r="F123">
        <f t="shared" si="14"/>
        <v>0</v>
      </c>
      <c r="G123">
        <f t="shared" si="15"/>
        <v>1</v>
      </c>
      <c r="H123">
        <f t="shared" si="16"/>
        <v>0</v>
      </c>
      <c r="I123">
        <f t="shared" si="10"/>
        <v>0</v>
      </c>
      <c r="J123" s="19">
        <f t="shared" si="11"/>
        <v>1</v>
      </c>
    </row>
    <row r="124" spans="1:10">
      <c r="A124" s="15" t="s">
        <v>154</v>
      </c>
      <c r="B124" s="18">
        <f>COUNTIFS('BASE 1'!$D$8:$D$1046,A124,'BASE 1'!$I$8:$I$1046,$B$1)</f>
        <v>0</v>
      </c>
      <c r="C124" s="18">
        <f>COUNTIFS('BASE 1'!$D$8:$D$1046,A124,'BASE 1'!$I$8:$I$1046,$C$1)</f>
        <v>1</v>
      </c>
      <c r="D124" s="18">
        <f>COUNTIFS('BASE 1'!$D$8:$D$1046,A124,'BASE 1'!$I$8:$I$1046,$D$1)</f>
        <v>0</v>
      </c>
      <c r="E124">
        <f t="shared" ref="E124" si="71">SUM(B124:D124)</f>
        <v>1</v>
      </c>
      <c r="F124">
        <f t="shared" si="14"/>
        <v>0</v>
      </c>
      <c r="G124">
        <f t="shared" si="15"/>
        <v>1</v>
      </c>
      <c r="H124">
        <f t="shared" si="16"/>
        <v>0</v>
      </c>
      <c r="I124">
        <f t="shared" si="10"/>
        <v>0</v>
      </c>
      <c r="J124" s="19">
        <f t="shared" si="11"/>
        <v>1</v>
      </c>
    </row>
    <row r="125" spans="1:10">
      <c r="A125" s="15" t="s">
        <v>155</v>
      </c>
      <c r="B125" s="18">
        <f>COUNTIFS('BASE 1'!$D$8:$D$1046,A125,'BASE 1'!$I$8:$I$1046,$B$1)</f>
        <v>0</v>
      </c>
      <c r="C125" s="18">
        <f>COUNTIFS('BASE 1'!$D$8:$D$1046,A125,'BASE 1'!$I$8:$I$1046,$C$1)</f>
        <v>0</v>
      </c>
      <c r="D125" s="18">
        <f>COUNTIFS('BASE 1'!$D$8:$D$1046,A125,'BASE 1'!$I$8:$I$1046,$D$1)</f>
        <v>5</v>
      </c>
      <c r="E125">
        <f t="shared" ref="E125" si="72">SUM(B125:D125)</f>
        <v>5</v>
      </c>
      <c r="F125">
        <f t="shared" si="14"/>
        <v>0</v>
      </c>
      <c r="G125">
        <f t="shared" si="15"/>
        <v>0</v>
      </c>
      <c r="H125">
        <f t="shared" si="16"/>
        <v>1</v>
      </c>
      <c r="I125">
        <f t="shared" si="10"/>
        <v>0</v>
      </c>
      <c r="J125" s="19">
        <f t="shared" si="11"/>
        <v>1</v>
      </c>
    </row>
    <row r="126" spans="1:10">
      <c r="A126" s="15" t="s">
        <v>156</v>
      </c>
      <c r="B126" s="18">
        <f>COUNTIFS('BASE 1'!$D$8:$D$1046,A126,'BASE 1'!$I$8:$I$1046,$B$1)</f>
        <v>0</v>
      </c>
      <c r="C126" s="18">
        <f>COUNTIFS('BASE 1'!$D$8:$D$1046,A126,'BASE 1'!$I$8:$I$1046,$C$1)</f>
        <v>2</v>
      </c>
      <c r="D126" s="18">
        <f>COUNTIFS('BASE 1'!$D$8:$D$1046,A126,'BASE 1'!$I$8:$I$1046,$D$1)</f>
        <v>2</v>
      </c>
      <c r="E126">
        <f t="shared" ref="E126" si="73">SUM(B126:D126)</f>
        <v>4</v>
      </c>
      <c r="F126">
        <f t="shared" si="14"/>
        <v>0</v>
      </c>
      <c r="G126">
        <f t="shared" si="15"/>
        <v>1</v>
      </c>
      <c r="H126">
        <f t="shared" si="16"/>
        <v>1</v>
      </c>
      <c r="I126">
        <f t="shared" si="10"/>
        <v>0</v>
      </c>
      <c r="J126" s="19">
        <f t="shared" si="11"/>
        <v>2</v>
      </c>
    </row>
    <row r="127" spans="1:10">
      <c r="A127" s="15" t="s">
        <v>304</v>
      </c>
      <c r="B127" s="18">
        <f>COUNTIFS('BASE 1'!$D$8:$D$1046,A127,'BASE 1'!$I$8:$I$1046,$B$1)</f>
        <v>0</v>
      </c>
      <c r="C127" s="18">
        <f>COUNTIFS('BASE 1'!$D$8:$D$1046,A127,'BASE 1'!$I$8:$I$1046,$C$1)</f>
        <v>0</v>
      </c>
      <c r="D127" s="18">
        <f>COUNTIFS('BASE 1'!$D$8:$D$1046,A127,'BASE 1'!$I$8:$I$1046,$D$1)</f>
        <v>0</v>
      </c>
      <c r="E127">
        <f t="shared" ref="E127" si="74">SUM(B127:D127)</f>
        <v>0</v>
      </c>
      <c r="F127">
        <f t="shared" si="14"/>
        <v>0</v>
      </c>
      <c r="G127">
        <f t="shared" si="15"/>
        <v>0</v>
      </c>
      <c r="H127">
        <f t="shared" si="16"/>
        <v>0</v>
      </c>
      <c r="I127">
        <f t="shared" si="10"/>
        <v>0</v>
      </c>
      <c r="J127" s="19">
        <f t="shared" si="11"/>
        <v>0</v>
      </c>
    </row>
    <row r="128" spans="1:10">
      <c r="A128" s="15" t="s">
        <v>157</v>
      </c>
      <c r="B128" s="18">
        <f>COUNTIFS('BASE 1'!$D$8:$D$1046,A128,'BASE 1'!$I$8:$I$1046,$B$1)</f>
        <v>1</v>
      </c>
      <c r="C128" s="18">
        <f>COUNTIFS('BASE 1'!$D$8:$D$1046,A128,'BASE 1'!$I$8:$I$1046,$C$1)</f>
        <v>1</v>
      </c>
      <c r="D128" s="18">
        <f>COUNTIFS('BASE 1'!$D$8:$D$1046,A128,'BASE 1'!$I$8:$I$1046,$D$1)</f>
        <v>1</v>
      </c>
      <c r="E128">
        <f t="shared" ref="E128" si="75">SUM(B128:D128)</f>
        <v>3</v>
      </c>
      <c r="F128">
        <f t="shared" si="14"/>
        <v>1</v>
      </c>
      <c r="G128">
        <f t="shared" si="15"/>
        <v>1</v>
      </c>
      <c r="H128">
        <f t="shared" si="16"/>
        <v>1</v>
      </c>
      <c r="I128">
        <f t="shared" si="10"/>
        <v>0</v>
      </c>
      <c r="J128" s="19">
        <f t="shared" si="11"/>
        <v>3</v>
      </c>
    </row>
    <row r="129" spans="1:10">
      <c r="A129" s="15" t="s">
        <v>158</v>
      </c>
      <c r="B129" s="18">
        <f>COUNTIFS('BASE 1'!$D$8:$D$1046,A129,'BASE 1'!$I$8:$I$1046,$B$1)</f>
        <v>0</v>
      </c>
      <c r="C129" s="18">
        <f>COUNTIFS('BASE 1'!$D$8:$D$1046,A129,'BASE 1'!$I$8:$I$1046,$C$1)</f>
        <v>1</v>
      </c>
      <c r="D129" s="18">
        <f>COUNTIFS('BASE 1'!$D$8:$D$1046,A129,'BASE 1'!$I$8:$I$1046,$D$1)</f>
        <v>0</v>
      </c>
      <c r="E129">
        <f t="shared" ref="E129" si="76">SUM(B129:D129)</f>
        <v>1</v>
      </c>
      <c r="F129">
        <f t="shared" si="14"/>
        <v>0</v>
      </c>
      <c r="G129">
        <f t="shared" si="15"/>
        <v>1</v>
      </c>
      <c r="H129">
        <f t="shared" si="16"/>
        <v>0</v>
      </c>
      <c r="I129">
        <f t="shared" si="10"/>
        <v>0</v>
      </c>
      <c r="J129" s="19">
        <f t="shared" si="11"/>
        <v>1</v>
      </c>
    </row>
    <row r="130" spans="1:10">
      <c r="A130" s="15" t="s">
        <v>159</v>
      </c>
      <c r="B130" s="18">
        <f>COUNTIFS('BASE 1'!$D$8:$D$1046,A130,'BASE 1'!$I$8:$I$1046,$B$1)</f>
        <v>0</v>
      </c>
      <c r="C130" s="18">
        <f>COUNTIFS('BASE 1'!$D$8:$D$1046,A130,'BASE 1'!$I$8:$I$1046,$C$1)</f>
        <v>1</v>
      </c>
      <c r="D130" s="18">
        <f>COUNTIFS('BASE 1'!$D$8:$D$1046,A130,'BASE 1'!$I$8:$I$1046,$D$1)</f>
        <v>0</v>
      </c>
      <c r="E130">
        <f t="shared" ref="E130" si="77">SUM(B130:D130)</f>
        <v>1</v>
      </c>
      <c r="F130">
        <f t="shared" si="14"/>
        <v>0</v>
      </c>
      <c r="G130">
        <f t="shared" si="15"/>
        <v>1</v>
      </c>
      <c r="H130">
        <f t="shared" si="16"/>
        <v>0</v>
      </c>
      <c r="I130">
        <f t="shared" si="10"/>
        <v>0</v>
      </c>
      <c r="J130" s="19">
        <f t="shared" si="11"/>
        <v>1</v>
      </c>
    </row>
    <row r="131" spans="1:10">
      <c r="A131" s="15" t="s">
        <v>160</v>
      </c>
      <c r="B131" s="18">
        <f>COUNTIFS('BASE 1'!$D$8:$D$1046,A131,'BASE 1'!$I$8:$I$1046,$B$1)</f>
        <v>0</v>
      </c>
      <c r="C131" s="18">
        <f>COUNTIFS('BASE 1'!$D$8:$D$1046,A131,'BASE 1'!$I$8:$I$1046,$C$1)</f>
        <v>0</v>
      </c>
      <c r="D131" s="18">
        <f>COUNTIFS('BASE 1'!$D$8:$D$1046,A131,'BASE 1'!$I$8:$I$1046,$D$1)</f>
        <v>1</v>
      </c>
      <c r="E131">
        <f t="shared" ref="E131" si="78">SUM(B131:D131)</f>
        <v>1</v>
      </c>
      <c r="F131">
        <f t="shared" si="14"/>
        <v>0</v>
      </c>
      <c r="G131">
        <f t="shared" si="15"/>
        <v>0</v>
      </c>
      <c r="H131">
        <f t="shared" si="16"/>
        <v>1</v>
      </c>
      <c r="I131">
        <f t="shared" ref="I131:I194" si="79">IF(E131&gt;9,1,0)</f>
        <v>0</v>
      </c>
      <c r="J131" s="19">
        <f t="shared" ref="J131:J194" si="80">SUM(F131:I131)</f>
        <v>1</v>
      </c>
    </row>
    <row r="132" spans="1:10">
      <c r="A132" s="15" t="s">
        <v>161</v>
      </c>
      <c r="B132" s="18">
        <f>COUNTIFS('BASE 1'!$D$8:$D$1046,A132,'BASE 1'!$I$8:$I$1046,$B$1)</f>
        <v>0</v>
      </c>
      <c r="C132" s="18">
        <f>COUNTIFS('BASE 1'!$D$8:$D$1046,A132,'BASE 1'!$I$8:$I$1046,$C$1)</f>
        <v>0</v>
      </c>
      <c r="D132" s="18">
        <f>COUNTIFS('BASE 1'!$D$8:$D$1046,A132,'BASE 1'!$I$8:$I$1046,$D$1)</f>
        <v>1</v>
      </c>
      <c r="E132">
        <f t="shared" ref="E132" si="81">SUM(B132:D132)</f>
        <v>1</v>
      </c>
      <c r="F132">
        <f t="shared" si="14"/>
        <v>0</v>
      </c>
      <c r="G132">
        <f t="shared" si="15"/>
        <v>0</v>
      </c>
      <c r="H132">
        <f t="shared" si="16"/>
        <v>1</v>
      </c>
      <c r="I132">
        <f t="shared" si="79"/>
        <v>0</v>
      </c>
      <c r="J132" s="19">
        <f t="shared" si="80"/>
        <v>1</v>
      </c>
    </row>
    <row r="133" spans="1:10">
      <c r="A133" s="15" t="s">
        <v>162</v>
      </c>
      <c r="B133" s="18">
        <f>COUNTIFS('BASE 1'!$D$8:$D$1046,A133,'BASE 1'!$I$8:$I$1046,$B$1)</f>
        <v>0</v>
      </c>
      <c r="C133" s="18">
        <f>COUNTIFS('BASE 1'!$D$8:$D$1046,A133,'BASE 1'!$I$8:$I$1046,$C$1)</f>
        <v>1</v>
      </c>
      <c r="D133" s="18">
        <f>COUNTIFS('BASE 1'!$D$8:$D$1046,A133,'BASE 1'!$I$8:$I$1046,$D$1)</f>
        <v>4</v>
      </c>
      <c r="E133">
        <f t="shared" ref="E133" si="82">SUM(B133:D133)</f>
        <v>5</v>
      </c>
      <c r="F133">
        <f t="shared" ref="F133:F196" si="83">IF(B133&gt;0,1,0)</f>
        <v>0</v>
      </c>
      <c r="G133">
        <f t="shared" ref="G133:G196" si="84">IF(C133&gt;0,1,0)</f>
        <v>1</v>
      </c>
      <c r="H133">
        <f t="shared" ref="H133:H196" si="85">IF(D133&gt;0,1,0)</f>
        <v>1</v>
      </c>
      <c r="I133">
        <f t="shared" si="79"/>
        <v>0</v>
      </c>
      <c r="J133" s="19">
        <f t="shared" si="80"/>
        <v>2</v>
      </c>
    </row>
    <row r="134" spans="1:10">
      <c r="A134" s="15" t="s">
        <v>163</v>
      </c>
      <c r="B134" s="18">
        <f>COUNTIFS('BASE 1'!$D$8:$D$1046,A134,'BASE 1'!$I$8:$I$1046,$B$1)</f>
        <v>1</v>
      </c>
      <c r="C134" s="18">
        <f>COUNTIFS('BASE 1'!$D$8:$D$1046,A134,'BASE 1'!$I$8:$I$1046,$C$1)</f>
        <v>1</v>
      </c>
      <c r="D134" s="18">
        <f>COUNTIFS('BASE 1'!$D$8:$D$1046,A134,'BASE 1'!$I$8:$I$1046,$D$1)</f>
        <v>1</v>
      </c>
      <c r="E134">
        <f t="shared" ref="E134" si="86">SUM(B134:D134)</f>
        <v>3</v>
      </c>
      <c r="F134">
        <f t="shared" si="83"/>
        <v>1</v>
      </c>
      <c r="G134">
        <f t="shared" si="84"/>
        <v>1</v>
      </c>
      <c r="H134">
        <f t="shared" si="85"/>
        <v>1</v>
      </c>
      <c r="I134">
        <f t="shared" si="79"/>
        <v>0</v>
      </c>
      <c r="J134" s="19">
        <f t="shared" si="80"/>
        <v>3</v>
      </c>
    </row>
    <row r="135" spans="1:10">
      <c r="A135" s="15" t="s">
        <v>164</v>
      </c>
      <c r="B135" s="18">
        <f>COUNTIFS('BASE 1'!$D$8:$D$1046,A135,'BASE 1'!$I$8:$I$1046,$B$1)</f>
        <v>0</v>
      </c>
      <c r="C135" s="18">
        <f>COUNTIFS('BASE 1'!$D$8:$D$1046,A135,'BASE 1'!$I$8:$I$1046,$C$1)</f>
        <v>1</v>
      </c>
      <c r="D135" s="18">
        <f>COUNTIFS('BASE 1'!$D$8:$D$1046,A135,'BASE 1'!$I$8:$I$1046,$D$1)</f>
        <v>8</v>
      </c>
      <c r="E135">
        <f t="shared" ref="E135" si="87">SUM(B135:D135)</f>
        <v>9</v>
      </c>
      <c r="F135">
        <f t="shared" si="83"/>
        <v>0</v>
      </c>
      <c r="G135">
        <f t="shared" si="84"/>
        <v>1</v>
      </c>
      <c r="H135">
        <f t="shared" si="85"/>
        <v>1</v>
      </c>
      <c r="I135">
        <f t="shared" si="79"/>
        <v>0</v>
      </c>
      <c r="J135" s="19">
        <f t="shared" si="80"/>
        <v>2</v>
      </c>
    </row>
    <row r="136" spans="1:10">
      <c r="A136" s="15" t="s">
        <v>165</v>
      </c>
      <c r="B136" s="18">
        <f>COUNTIFS('BASE 1'!$D$8:$D$1046,A136,'BASE 1'!$I$8:$I$1046,$B$1)</f>
        <v>0</v>
      </c>
      <c r="C136" s="18">
        <f>COUNTIFS('BASE 1'!$D$8:$D$1046,A136,'BASE 1'!$I$8:$I$1046,$C$1)</f>
        <v>1</v>
      </c>
      <c r="D136" s="18">
        <f>COUNTIFS('BASE 1'!$D$8:$D$1046,A136,'BASE 1'!$I$8:$I$1046,$D$1)</f>
        <v>0</v>
      </c>
      <c r="E136">
        <f t="shared" ref="E136" si="88">SUM(B136:D136)</f>
        <v>1</v>
      </c>
      <c r="F136">
        <f t="shared" si="83"/>
        <v>0</v>
      </c>
      <c r="G136">
        <f t="shared" si="84"/>
        <v>1</v>
      </c>
      <c r="H136">
        <f t="shared" si="85"/>
        <v>0</v>
      </c>
      <c r="I136">
        <f t="shared" si="79"/>
        <v>0</v>
      </c>
      <c r="J136" s="19">
        <f t="shared" si="80"/>
        <v>1</v>
      </c>
    </row>
    <row r="137" spans="1:10">
      <c r="A137" s="15" t="s">
        <v>166</v>
      </c>
      <c r="B137" s="18">
        <f>COUNTIFS('BASE 1'!$D$8:$D$1046,A137,'BASE 1'!$I$8:$I$1046,$B$1)</f>
        <v>14</v>
      </c>
      <c r="C137" s="18">
        <f>COUNTIFS('BASE 1'!$D$8:$D$1046,A137,'BASE 1'!$I$8:$I$1046,$C$1)</f>
        <v>31</v>
      </c>
      <c r="D137" s="18">
        <f>COUNTIFS('BASE 1'!$D$8:$D$1046,A137,'BASE 1'!$I$8:$I$1046,$D$1)</f>
        <v>35</v>
      </c>
      <c r="E137">
        <f t="shared" ref="E137" si="89">SUM(B137:D137)</f>
        <v>80</v>
      </c>
      <c r="F137">
        <f t="shared" si="83"/>
        <v>1</v>
      </c>
      <c r="G137">
        <f t="shared" si="84"/>
        <v>1</v>
      </c>
      <c r="H137">
        <f t="shared" si="85"/>
        <v>1</v>
      </c>
      <c r="I137">
        <f t="shared" si="79"/>
        <v>1</v>
      </c>
      <c r="J137" s="19">
        <f t="shared" si="80"/>
        <v>4</v>
      </c>
    </row>
    <row r="138" spans="1:10" ht="20">
      <c r="A138" s="15" t="s">
        <v>167</v>
      </c>
      <c r="B138" s="18">
        <f>COUNTIFS('BASE 1'!$D$8:$D$1046,A138,'BASE 1'!$I$8:$I$1046,$B$1)</f>
        <v>0</v>
      </c>
      <c r="C138" s="18">
        <f>COUNTIFS('BASE 1'!$D$8:$D$1046,A138,'BASE 1'!$I$8:$I$1046,$C$1)</f>
        <v>0</v>
      </c>
      <c r="D138" s="18">
        <f>COUNTIFS('BASE 1'!$D$8:$D$1046,A138,'BASE 1'!$I$8:$I$1046,$D$1)</f>
        <v>1</v>
      </c>
      <c r="E138">
        <f t="shared" ref="E138" si="90">SUM(B138:D138)</f>
        <v>1</v>
      </c>
      <c r="F138">
        <f t="shared" si="83"/>
        <v>0</v>
      </c>
      <c r="G138">
        <f t="shared" si="84"/>
        <v>0</v>
      </c>
      <c r="H138">
        <f t="shared" si="85"/>
        <v>1</v>
      </c>
      <c r="I138">
        <f t="shared" si="79"/>
        <v>0</v>
      </c>
      <c r="J138" s="19">
        <f t="shared" si="80"/>
        <v>1</v>
      </c>
    </row>
    <row r="139" spans="1:10">
      <c r="A139" s="15" t="s">
        <v>168</v>
      </c>
      <c r="B139" s="18">
        <f>COUNTIFS('BASE 1'!$D$8:$D$1046,A139,'BASE 1'!$I$8:$I$1046,$B$1)</f>
        <v>0</v>
      </c>
      <c r="C139" s="18">
        <f>COUNTIFS('BASE 1'!$D$8:$D$1046,A139,'BASE 1'!$I$8:$I$1046,$C$1)</f>
        <v>0</v>
      </c>
      <c r="D139" s="18">
        <f>COUNTIFS('BASE 1'!$D$8:$D$1046,A139,'BASE 1'!$I$8:$I$1046,$D$1)</f>
        <v>5</v>
      </c>
      <c r="E139">
        <f t="shared" ref="E139" si="91">SUM(B139:D139)</f>
        <v>5</v>
      </c>
      <c r="F139">
        <f t="shared" si="83"/>
        <v>0</v>
      </c>
      <c r="G139">
        <f t="shared" si="84"/>
        <v>0</v>
      </c>
      <c r="H139">
        <f t="shared" si="85"/>
        <v>1</v>
      </c>
      <c r="I139">
        <f t="shared" si="79"/>
        <v>0</v>
      </c>
      <c r="J139" s="19">
        <f t="shared" si="80"/>
        <v>1</v>
      </c>
    </row>
    <row r="140" spans="1:10">
      <c r="A140" s="15" t="s">
        <v>169</v>
      </c>
      <c r="B140" s="18">
        <f>COUNTIFS('BASE 1'!$D$8:$D$1046,A140,'BASE 1'!$I$8:$I$1046,$B$1)</f>
        <v>3</v>
      </c>
      <c r="C140" s="18">
        <f>COUNTIFS('BASE 1'!$D$8:$D$1046,A140,'BASE 1'!$I$8:$I$1046,$C$1)</f>
        <v>16</v>
      </c>
      <c r="D140" s="18">
        <f>COUNTIFS('BASE 1'!$D$8:$D$1046,A140,'BASE 1'!$I$8:$I$1046,$D$1)</f>
        <v>13</v>
      </c>
      <c r="E140">
        <f t="shared" ref="E140" si="92">SUM(B140:D140)</f>
        <v>32</v>
      </c>
      <c r="F140">
        <f t="shared" si="83"/>
        <v>1</v>
      </c>
      <c r="G140">
        <f t="shared" si="84"/>
        <v>1</v>
      </c>
      <c r="H140">
        <f t="shared" si="85"/>
        <v>1</v>
      </c>
      <c r="I140">
        <f t="shared" si="79"/>
        <v>1</v>
      </c>
      <c r="J140" s="19">
        <f t="shared" si="80"/>
        <v>4</v>
      </c>
    </row>
    <row r="141" spans="1:10">
      <c r="A141" s="15" t="s">
        <v>170</v>
      </c>
      <c r="B141" s="18">
        <f>COUNTIFS('BASE 1'!$D$8:$D$1046,A141,'BASE 1'!$I$8:$I$1046,$B$1)</f>
        <v>0</v>
      </c>
      <c r="C141" s="18">
        <f>COUNTIFS('BASE 1'!$D$8:$D$1046,A141,'BASE 1'!$I$8:$I$1046,$C$1)</f>
        <v>2</v>
      </c>
      <c r="D141" s="18">
        <f>COUNTIFS('BASE 1'!$D$8:$D$1046,A141,'BASE 1'!$I$8:$I$1046,$D$1)</f>
        <v>1</v>
      </c>
      <c r="E141">
        <f t="shared" ref="E141" si="93">SUM(B141:D141)</f>
        <v>3</v>
      </c>
      <c r="F141">
        <f t="shared" si="83"/>
        <v>0</v>
      </c>
      <c r="G141">
        <f t="shared" si="84"/>
        <v>1</v>
      </c>
      <c r="H141">
        <f t="shared" si="85"/>
        <v>1</v>
      </c>
      <c r="I141">
        <f t="shared" si="79"/>
        <v>0</v>
      </c>
      <c r="J141" s="19">
        <f t="shared" si="80"/>
        <v>2</v>
      </c>
    </row>
    <row r="142" spans="1:10">
      <c r="A142" s="15" t="s">
        <v>171</v>
      </c>
      <c r="B142" s="18">
        <f>COUNTIFS('BASE 1'!$D$8:$D$1046,A142,'BASE 1'!$I$8:$I$1046,$B$1)</f>
        <v>3</v>
      </c>
      <c r="C142" s="18">
        <f>COUNTIFS('BASE 1'!$D$8:$D$1046,A142,'BASE 1'!$I$8:$I$1046,$C$1)</f>
        <v>44</v>
      </c>
      <c r="D142" s="18">
        <f>COUNTIFS('BASE 1'!$D$8:$D$1046,A142,'BASE 1'!$I$8:$I$1046,$D$1)</f>
        <v>43</v>
      </c>
      <c r="E142">
        <f t="shared" ref="E142" si="94">SUM(B142:D142)</f>
        <v>90</v>
      </c>
      <c r="F142">
        <f t="shared" si="83"/>
        <v>1</v>
      </c>
      <c r="G142">
        <f t="shared" si="84"/>
        <v>1</v>
      </c>
      <c r="H142">
        <f t="shared" si="85"/>
        <v>1</v>
      </c>
      <c r="I142">
        <f t="shared" si="79"/>
        <v>1</v>
      </c>
      <c r="J142" s="19">
        <f t="shared" si="80"/>
        <v>4</v>
      </c>
    </row>
    <row r="143" spans="1:10">
      <c r="A143" s="15" t="s">
        <v>172</v>
      </c>
      <c r="B143" s="18">
        <f>COUNTIFS('BASE 1'!$D$8:$D$1046,A143,'BASE 1'!$I$8:$I$1046,$B$1)</f>
        <v>0</v>
      </c>
      <c r="C143" s="18">
        <f>COUNTIFS('BASE 1'!$D$8:$D$1046,A143,'BASE 1'!$I$8:$I$1046,$C$1)</f>
        <v>0</v>
      </c>
      <c r="D143" s="18">
        <f>COUNTIFS('BASE 1'!$D$8:$D$1046,A143,'BASE 1'!$I$8:$I$1046,$D$1)</f>
        <v>3</v>
      </c>
      <c r="E143">
        <f t="shared" ref="E143" si="95">SUM(B143:D143)</f>
        <v>3</v>
      </c>
      <c r="F143">
        <f t="shared" si="83"/>
        <v>0</v>
      </c>
      <c r="G143">
        <f t="shared" si="84"/>
        <v>0</v>
      </c>
      <c r="H143">
        <f t="shared" si="85"/>
        <v>1</v>
      </c>
      <c r="I143">
        <f t="shared" si="79"/>
        <v>0</v>
      </c>
      <c r="J143" s="19">
        <f t="shared" si="80"/>
        <v>1</v>
      </c>
    </row>
    <row r="144" spans="1:10">
      <c r="A144" s="15" t="s">
        <v>173</v>
      </c>
      <c r="B144" s="18">
        <f>COUNTIFS('BASE 1'!$D$8:$D$1046,A144,'BASE 1'!$I$8:$I$1046,$B$1)</f>
        <v>3</v>
      </c>
      <c r="C144" s="18">
        <f>COUNTIFS('BASE 1'!$D$8:$D$1046,A144,'BASE 1'!$I$8:$I$1046,$C$1)</f>
        <v>0</v>
      </c>
      <c r="D144" s="18">
        <f>COUNTIFS('BASE 1'!$D$8:$D$1046,A144,'BASE 1'!$I$8:$I$1046,$D$1)</f>
        <v>4</v>
      </c>
      <c r="E144">
        <f t="shared" ref="E144" si="96">SUM(B144:D144)</f>
        <v>7</v>
      </c>
      <c r="F144">
        <f t="shared" si="83"/>
        <v>1</v>
      </c>
      <c r="G144">
        <f t="shared" si="84"/>
        <v>0</v>
      </c>
      <c r="H144">
        <f t="shared" si="85"/>
        <v>1</v>
      </c>
      <c r="I144">
        <f t="shared" si="79"/>
        <v>0</v>
      </c>
      <c r="J144" s="19">
        <f t="shared" si="80"/>
        <v>2</v>
      </c>
    </row>
    <row r="145" spans="1:10">
      <c r="A145" s="15" t="s">
        <v>174</v>
      </c>
      <c r="B145" s="18">
        <f>COUNTIFS('BASE 1'!$D$8:$D$1046,A145,'BASE 1'!$I$8:$I$1046,$B$1)</f>
        <v>1</v>
      </c>
      <c r="C145" s="18">
        <f>COUNTIFS('BASE 1'!$D$8:$D$1046,A145,'BASE 1'!$I$8:$I$1046,$C$1)</f>
        <v>0</v>
      </c>
      <c r="D145" s="18">
        <f>COUNTIFS('BASE 1'!$D$8:$D$1046,A145,'BASE 1'!$I$8:$I$1046,$D$1)</f>
        <v>3</v>
      </c>
      <c r="E145">
        <f t="shared" ref="E145" si="97">SUM(B145:D145)</f>
        <v>4</v>
      </c>
      <c r="F145">
        <f t="shared" si="83"/>
        <v>1</v>
      </c>
      <c r="G145">
        <f t="shared" si="84"/>
        <v>0</v>
      </c>
      <c r="H145">
        <f t="shared" si="85"/>
        <v>1</v>
      </c>
      <c r="I145">
        <f t="shared" si="79"/>
        <v>0</v>
      </c>
      <c r="J145" s="19">
        <f t="shared" si="80"/>
        <v>2</v>
      </c>
    </row>
    <row r="146" spans="1:10">
      <c r="A146" s="15" t="s">
        <v>175</v>
      </c>
      <c r="B146" s="18">
        <f>COUNTIFS('BASE 1'!$D$8:$D$1046,A146,'BASE 1'!$I$8:$I$1046,$B$1)</f>
        <v>0</v>
      </c>
      <c r="C146" s="18">
        <f>COUNTIFS('BASE 1'!$D$8:$D$1046,A146,'BASE 1'!$I$8:$I$1046,$C$1)</f>
        <v>0</v>
      </c>
      <c r="D146" s="18">
        <f>COUNTIFS('BASE 1'!$D$8:$D$1046,A146,'BASE 1'!$I$8:$I$1046,$D$1)</f>
        <v>1</v>
      </c>
      <c r="E146">
        <f t="shared" ref="E146" si="98">SUM(B146:D146)</f>
        <v>1</v>
      </c>
      <c r="F146">
        <f t="shared" si="83"/>
        <v>0</v>
      </c>
      <c r="G146">
        <f t="shared" si="84"/>
        <v>0</v>
      </c>
      <c r="H146">
        <f t="shared" si="85"/>
        <v>1</v>
      </c>
      <c r="I146">
        <f t="shared" si="79"/>
        <v>0</v>
      </c>
      <c r="J146" s="19">
        <f t="shared" si="80"/>
        <v>1</v>
      </c>
    </row>
    <row r="147" spans="1:10">
      <c r="A147" s="15" t="s">
        <v>176</v>
      </c>
      <c r="B147" s="18">
        <f>COUNTIFS('BASE 1'!$D$8:$D$1046,A147,'BASE 1'!$I$8:$I$1046,$B$1)</f>
        <v>0</v>
      </c>
      <c r="C147" s="18">
        <f>COUNTIFS('BASE 1'!$D$8:$D$1046,A147,'BASE 1'!$I$8:$I$1046,$C$1)</f>
        <v>0</v>
      </c>
      <c r="D147" s="18">
        <f>COUNTIFS('BASE 1'!$D$8:$D$1046,A147,'BASE 1'!$I$8:$I$1046,$D$1)</f>
        <v>1</v>
      </c>
      <c r="E147">
        <f t="shared" ref="E147" si="99">SUM(B147:D147)</f>
        <v>1</v>
      </c>
      <c r="F147">
        <f t="shared" si="83"/>
        <v>0</v>
      </c>
      <c r="G147">
        <f t="shared" si="84"/>
        <v>0</v>
      </c>
      <c r="H147">
        <f t="shared" si="85"/>
        <v>1</v>
      </c>
      <c r="I147">
        <f t="shared" si="79"/>
        <v>0</v>
      </c>
      <c r="J147" s="19">
        <f t="shared" si="80"/>
        <v>1</v>
      </c>
    </row>
    <row r="148" spans="1:10">
      <c r="A148" s="15" t="s">
        <v>177</v>
      </c>
      <c r="B148" s="18">
        <f>COUNTIFS('BASE 1'!$D$8:$D$1046,A148,'BASE 1'!$I$8:$I$1046,$B$1)</f>
        <v>0</v>
      </c>
      <c r="C148" s="18">
        <f>COUNTIFS('BASE 1'!$D$8:$D$1046,A148,'BASE 1'!$I$8:$I$1046,$C$1)</f>
        <v>0</v>
      </c>
      <c r="D148" s="18">
        <f>COUNTIFS('BASE 1'!$D$8:$D$1046,A148,'BASE 1'!$I$8:$I$1046,$D$1)</f>
        <v>1</v>
      </c>
      <c r="E148">
        <f t="shared" ref="E148" si="100">SUM(B148:D148)</f>
        <v>1</v>
      </c>
      <c r="F148">
        <f t="shared" si="83"/>
        <v>0</v>
      </c>
      <c r="G148">
        <f t="shared" si="84"/>
        <v>0</v>
      </c>
      <c r="H148">
        <f t="shared" si="85"/>
        <v>1</v>
      </c>
      <c r="I148">
        <f t="shared" si="79"/>
        <v>0</v>
      </c>
      <c r="J148" s="19">
        <f t="shared" si="80"/>
        <v>1</v>
      </c>
    </row>
    <row r="149" spans="1:10">
      <c r="A149" s="15" t="s">
        <v>178</v>
      </c>
      <c r="B149" s="18">
        <f>COUNTIFS('BASE 1'!$D$8:$D$1046,A149,'BASE 1'!$I$8:$I$1046,$B$1)</f>
        <v>0</v>
      </c>
      <c r="C149" s="18">
        <f>COUNTIFS('BASE 1'!$D$8:$D$1046,A149,'BASE 1'!$I$8:$I$1046,$C$1)</f>
        <v>0</v>
      </c>
      <c r="D149" s="18">
        <f>COUNTIFS('BASE 1'!$D$8:$D$1046,A149,'BASE 1'!$I$8:$I$1046,$D$1)</f>
        <v>1</v>
      </c>
      <c r="E149">
        <f t="shared" ref="E149" si="101">SUM(B149:D149)</f>
        <v>1</v>
      </c>
      <c r="F149">
        <f t="shared" si="83"/>
        <v>0</v>
      </c>
      <c r="G149">
        <f t="shared" si="84"/>
        <v>0</v>
      </c>
      <c r="H149">
        <f t="shared" si="85"/>
        <v>1</v>
      </c>
      <c r="I149">
        <f t="shared" si="79"/>
        <v>0</v>
      </c>
      <c r="J149" s="19">
        <f t="shared" si="80"/>
        <v>1</v>
      </c>
    </row>
    <row r="150" spans="1:10">
      <c r="A150" s="15" t="s">
        <v>179</v>
      </c>
      <c r="B150" s="18">
        <f>COUNTIFS('BASE 1'!$D$8:$D$1046,A150,'BASE 1'!$I$8:$I$1046,$B$1)</f>
        <v>0</v>
      </c>
      <c r="C150" s="18">
        <f>COUNTIFS('BASE 1'!$D$8:$D$1046,A150,'BASE 1'!$I$8:$I$1046,$C$1)</f>
        <v>0</v>
      </c>
      <c r="D150" s="18">
        <f>COUNTIFS('BASE 1'!$D$8:$D$1046,A150,'BASE 1'!$I$8:$I$1046,$D$1)</f>
        <v>1</v>
      </c>
      <c r="E150">
        <f t="shared" ref="E150" si="102">SUM(B150:D150)</f>
        <v>1</v>
      </c>
      <c r="F150">
        <f t="shared" si="83"/>
        <v>0</v>
      </c>
      <c r="G150">
        <f t="shared" si="84"/>
        <v>0</v>
      </c>
      <c r="H150">
        <f t="shared" si="85"/>
        <v>1</v>
      </c>
      <c r="I150">
        <f t="shared" si="79"/>
        <v>0</v>
      </c>
      <c r="J150" s="19">
        <f t="shared" si="80"/>
        <v>1</v>
      </c>
    </row>
    <row r="151" spans="1:10">
      <c r="A151" s="15" t="s">
        <v>180</v>
      </c>
      <c r="B151" s="18">
        <f>COUNTIFS('BASE 1'!$D$8:$D$1046,A151,'BASE 1'!$I$8:$I$1046,$B$1)</f>
        <v>0</v>
      </c>
      <c r="C151" s="18">
        <f>COUNTIFS('BASE 1'!$D$8:$D$1046,A151,'BASE 1'!$I$8:$I$1046,$C$1)</f>
        <v>0</v>
      </c>
      <c r="D151" s="18">
        <f>COUNTIFS('BASE 1'!$D$8:$D$1046,A151,'BASE 1'!$I$8:$I$1046,$D$1)</f>
        <v>1</v>
      </c>
      <c r="E151">
        <f t="shared" ref="E151" si="103">SUM(B151:D151)</f>
        <v>1</v>
      </c>
      <c r="F151">
        <f t="shared" si="83"/>
        <v>0</v>
      </c>
      <c r="G151">
        <f t="shared" si="84"/>
        <v>0</v>
      </c>
      <c r="H151">
        <f t="shared" si="85"/>
        <v>1</v>
      </c>
      <c r="I151">
        <f t="shared" si="79"/>
        <v>0</v>
      </c>
      <c r="J151" s="19">
        <f t="shared" si="80"/>
        <v>1</v>
      </c>
    </row>
    <row r="152" spans="1:10">
      <c r="A152" s="15" t="s">
        <v>181</v>
      </c>
      <c r="B152" s="18">
        <f>COUNTIFS('BASE 1'!$D$8:$D$1046,A152,'BASE 1'!$I$8:$I$1046,$B$1)</f>
        <v>0</v>
      </c>
      <c r="C152" s="18">
        <f>COUNTIFS('BASE 1'!$D$8:$D$1046,A152,'BASE 1'!$I$8:$I$1046,$C$1)</f>
        <v>0</v>
      </c>
      <c r="D152" s="18">
        <f>COUNTIFS('BASE 1'!$D$8:$D$1046,A152,'BASE 1'!$I$8:$I$1046,$D$1)</f>
        <v>1</v>
      </c>
      <c r="E152">
        <f t="shared" ref="E152" si="104">SUM(B152:D152)</f>
        <v>1</v>
      </c>
      <c r="F152">
        <f t="shared" si="83"/>
        <v>0</v>
      </c>
      <c r="G152">
        <f t="shared" si="84"/>
        <v>0</v>
      </c>
      <c r="H152">
        <f t="shared" si="85"/>
        <v>1</v>
      </c>
      <c r="I152">
        <f t="shared" si="79"/>
        <v>0</v>
      </c>
      <c r="J152" s="19">
        <f t="shared" si="80"/>
        <v>1</v>
      </c>
    </row>
    <row r="153" spans="1:10">
      <c r="A153" s="15" t="s">
        <v>182</v>
      </c>
      <c r="B153" s="18">
        <f>COUNTIFS('BASE 1'!$D$8:$D$1046,A153,'BASE 1'!$I$8:$I$1046,$B$1)</f>
        <v>0</v>
      </c>
      <c r="C153" s="18">
        <f>COUNTIFS('BASE 1'!$D$8:$D$1046,A153,'BASE 1'!$I$8:$I$1046,$C$1)</f>
        <v>0</v>
      </c>
      <c r="D153" s="18">
        <f>COUNTIFS('BASE 1'!$D$8:$D$1046,A153,'BASE 1'!$I$8:$I$1046,$D$1)</f>
        <v>1</v>
      </c>
      <c r="E153">
        <f t="shared" ref="E153" si="105">SUM(B153:D153)</f>
        <v>1</v>
      </c>
      <c r="F153">
        <f t="shared" si="83"/>
        <v>0</v>
      </c>
      <c r="G153">
        <f t="shared" si="84"/>
        <v>0</v>
      </c>
      <c r="H153">
        <f t="shared" si="85"/>
        <v>1</v>
      </c>
      <c r="I153">
        <f t="shared" si="79"/>
        <v>0</v>
      </c>
      <c r="J153" s="19">
        <f t="shared" si="80"/>
        <v>1</v>
      </c>
    </row>
    <row r="154" spans="1:10">
      <c r="A154" s="15" t="s">
        <v>183</v>
      </c>
      <c r="B154" s="18">
        <f>COUNTIFS('BASE 1'!$D$8:$D$1046,A154,'BASE 1'!$I$8:$I$1046,$B$1)</f>
        <v>1</v>
      </c>
      <c r="C154" s="18">
        <f>COUNTIFS('BASE 1'!$D$8:$D$1046,A154,'BASE 1'!$I$8:$I$1046,$C$1)</f>
        <v>0</v>
      </c>
      <c r="D154" s="18">
        <f>COUNTIFS('BASE 1'!$D$8:$D$1046,A154,'BASE 1'!$I$8:$I$1046,$D$1)</f>
        <v>0</v>
      </c>
      <c r="E154">
        <f t="shared" ref="E154" si="106">SUM(B154:D154)</f>
        <v>1</v>
      </c>
      <c r="F154">
        <f t="shared" si="83"/>
        <v>1</v>
      </c>
      <c r="G154">
        <f t="shared" si="84"/>
        <v>0</v>
      </c>
      <c r="H154">
        <f t="shared" si="85"/>
        <v>0</v>
      </c>
      <c r="I154">
        <f t="shared" si="79"/>
        <v>0</v>
      </c>
      <c r="J154" s="19">
        <f t="shared" si="80"/>
        <v>1</v>
      </c>
    </row>
    <row r="155" spans="1:10">
      <c r="A155" s="15" t="s">
        <v>184</v>
      </c>
      <c r="B155" s="18">
        <f>COUNTIFS('BASE 1'!$D$8:$D$1046,A155,'BASE 1'!$I$8:$I$1046,$B$1)</f>
        <v>0</v>
      </c>
      <c r="C155" s="18">
        <f>COUNTIFS('BASE 1'!$D$8:$D$1046,A155,'BASE 1'!$I$8:$I$1046,$C$1)</f>
        <v>1</v>
      </c>
      <c r="D155" s="18">
        <f>COUNTIFS('BASE 1'!$D$8:$D$1046,A155,'BASE 1'!$I$8:$I$1046,$D$1)</f>
        <v>0</v>
      </c>
      <c r="E155">
        <f t="shared" ref="E155" si="107">SUM(B155:D155)</f>
        <v>1</v>
      </c>
      <c r="F155">
        <f t="shared" si="83"/>
        <v>0</v>
      </c>
      <c r="G155">
        <f t="shared" si="84"/>
        <v>1</v>
      </c>
      <c r="H155">
        <f t="shared" si="85"/>
        <v>0</v>
      </c>
      <c r="I155">
        <f t="shared" si="79"/>
        <v>0</v>
      </c>
      <c r="J155" s="19">
        <f t="shared" si="80"/>
        <v>1</v>
      </c>
    </row>
    <row r="156" spans="1:10">
      <c r="A156" s="15" t="s">
        <v>185</v>
      </c>
      <c r="B156" s="18">
        <f>COUNTIFS('BASE 1'!$D$8:$D$1046,A156,'BASE 1'!$I$8:$I$1046,$B$1)</f>
        <v>7</v>
      </c>
      <c r="C156" s="18">
        <f>COUNTIFS('BASE 1'!$D$8:$D$1046,A156,'BASE 1'!$I$8:$I$1046,$C$1)</f>
        <v>3</v>
      </c>
      <c r="D156" s="18">
        <f>COUNTIFS('BASE 1'!$D$8:$D$1046,A156,'BASE 1'!$I$8:$I$1046,$D$1)</f>
        <v>22</v>
      </c>
      <c r="E156">
        <f t="shared" ref="E156" si="108">SUM(B156:D156)</f>
        <v>32</v>
      </c>
      <c r="F156">
        <f t="shared" si="83"/>
        <v>1</v>
      </c>
      <c r="G156">
        <f t="shared" si="84"/>
        <v>1</v>
      </c>
      <c r="H156">
        <f t="shared" si="85"/>
        <v>1</v>
      </c>
      <c r="I156">
        <f t="shared" si="79"/>
        <v>1</v>
      </c>
      <c r="J156" s="19">
        <f t="shared" si="80"/>
        <v>4</v>
      </c>
    </row>
    <row r="157" spans="1:10">
      <c r="A157" s="15" t="s">
        <v>186</v>
      </c>
      <c r="B157" s="18">
        <f>COUNTIFS('BASE 1'!$D$8:$D$1046,A157,'BASE 1'!$I$8:$I$1046,$B$1)</f>
        <v>0</v>
      </c>
      <c r="C157" s="18">
        <f>COUNTIFS('BASE 1'!$D$8:$D$1046,A157,'BASE 1'!$I$8:$I$1046,$C$1)</f>
        <v>1</v>
      </c>
      <c r="D157" s="18">
        <f>COUNTIFS('BASE 1'!$D$8:$D$1046,A157,'BASE 1'!$I$8:$I$1046,$D$1)</f>
        <v>0</v>
      </c>
      <c r="E157">
        <f t="shared" ref="E157" si="109">SUM(B157:D157)</f>
        <v>1</v>
      </c>
      <c r="F157">
        <f t="shared" si="83"/>
        <v>0</v>
      </c>
      <c r="G157">
        <f t="shared" si="84"/>
        <v>1</v>
      </c>
      <c r="H157">
        <f t="shared" si="85"/>
        <v>0</v>
      </c>
      <c r="I157">
        <f t="shared" si="79"/>
        <v>0</v>
      </c>
      <c r="J157" s="19">
        <f t="shared" si="80"/>
        <v>1</v>
      </c>
    </row>
    <row r="158" spans="1:10">
      <c r="A158" s="15" t="s">
        <v>187</v>
      </c>
      <c r="B158" s="18">
        <f>COUNTIFS('BASE 1'!$D$8:$D$1046,A158,'BASE 1'!$I$8:$I$1046,$B$1)</f>
        <v>0</v>
      </c>
      <c r="C158" s="18">
        <f>COUNTIFS('BASE 1'!$D$8:$D$1046,A158,'BASE 1'!$I$8:$I$1046,$C$1)</f>
        <v>0</v>
      </c>
      <c r="D158" s="18">
        <f>COUNTIFS('BASE 1'!$D$8:$D$1046,A158,'BASE 1'!$I$8:$I$1046,$D$1)</f>
        <v>1</v>
      </c>
      <c r="E158">
        <f t="shared" ref="E158" si="110">SUM(B158:D158)</f>
        <v>1</v>
      </c>
      <c r="F158">
        <f t="shared" si="83"/>
        <v>0</v>
      </c>
      <c r="G158">
        <f t="shared" si="84"/>
        <v>0</v>
      </c>
      <c r="H158">
        <f t="shared" si="85"/>
        <v>1</v>
      </c>
      <c r="I158">
        <f t="shared" si="79"/>
        <v>0</v>
      </c>
      <c r="J158" s="19">
        <f t="shared" si="80"/>
        <v>1</v>
      </c>
    </row>
    <row r="159" spans="1:10">
      <c r="A159" s="15" t="s">
        <v>188</v>
      </c>
      <c r="B159" s="18">
        <f>COUNTIFS('BASE 1'!$D$8:$D$1046,A159,'BASE 1'!$I$8:$I$1046,$B$1)</f>
        <v>0</v>
      </c>
      <c r="C159" s="18">
        <f>COUNTIFS('BASE 1'!$D$8:$D$1046,A159,'BASE 1'!$I$8:$I$1046,$C$1)</f>
        <v>1</v>
      </c>
      <c r="D159" s="18">
        <f>COUNTIFS('BASE 1'!$D$8:$D$1046,A159,'BASE 1'!$I$8:$I$1046,$D$1)</f>
        <v>1</v>
      </c>
      <c r="E159">
        <f t="shared" ref="E159" si="111">SUM(B159:D159)</f>
        <v>2</v>
      </c>
      <c r="F159">
        <f t="shared" si="83"/>
        <v>0</v>
      </c>
      <c r="G159">
        <f t="shared" si="84"/>
        <v>1</v>
      </c>
      <c r="H159">
        <f t="shared" si="85"/>
        <v>1</v>
      </c>
      <c r="I159">
        <f t="shared" si="79"/>
        <v>0</v>
      </c>
      <c r="J159" s="19">
        <f t="shared" si="80"/>
        <v>2</v>
      </c>
    </row>
    <row r="160" spans="1:10">
      <c r="A160" s="15" t="s">
        <v>189</v>
      </c>
      <c r="B160" s="18">
        <f>COUNTIFS('BASE 1'!$D$8:$D$1046,A160,'BASE 1'!$I$8:$I$1046,$B$1)</f>
        <v>6</v>
      </c>
      <c r="C160" s="18">
        <f>COUNTIFS('BASE 1'!$D$8:$D$1046,A160,'BASE 1'!$I$8:$I$1046,$C$1)</f>
        <v>0</v>
      </c>
      <c r="D160" s="18">
        <f>COUNTIFS('BASE 1'!$D$8:$D$1046,A160,'BASE 1'!$I$8:$I$1046,$D$1)</f>
        <v>0</v>
      </c>
      <c r="E160">
        <f t="shared" ref="E160" si="112">SUM(B160:D160)</f>
        <v>6</v>
      </c>
      <c r="F160">
        <f t="shared" si="83"/>
        <v>1</v>
      </c>
      <c r="G160">
        <f t="shared" si="84"/>
        <v>0</v>
      </c>
      <c r="H160">
        <f t="shared" si="85"/>
        <v>0</v>
      </c>
      <c r="I160">
        <f t="shared" si="79"/>
        <v>0</v>
      </c>
      <c r="J160" s="19">
        <f t="shared" si="80"/>
        <v>1</v>
      </c>
    </row>
    <row r="161" spans="1:10">
      <c r="A161" s="15" t="s">
        <v>190</v>
      </c>
      <c r="B161" s="18">
        <f>COUNTIFS('BASE 1'!$D$8:$D$1046,A161,'BASE 1'!$I$8:$I$1046,$B$1)</f>
        <v>1</v>
      </c>
      <c r="C161" s="18">
        <f>COUNTIFS('BASE 1'!$D$8:$D$1046,A161,'BASE 1'!$I$8:$I$1046,$C$1)</f>
        <v>1</v>
      </c>
      <c r="D161" s="18">
        <f>COUNTIFS('BASE 1'!$D$8:$D$1046,A161,'BASE 1'!$I$8:$I$1046,$D$1)</f>
        <v>0</v>
      </c>
      <c r="E161">
        <f t="shared" ref="E161" si="113">SUM(B161:D161)</f>
        <v>2</v>
      </c>
      <c r="F161">
        <f t="shared" si="83"/>
        <v>1</v>
      </c>
      <c r="G161">
        <f t="shared" si="84"/>
        <v>1</v>
      </c>
      <c r="H161">
        <f t="shared" si="85"/>
        <v>0</v>
      </c>
      <c r="I161">
        <f t="shared" si="79"/>
        <v>0</v>
      </c>
      <c r="J161" s="19">
        <f t="shared" si="80"/>
        <v>2</v>
      </c>
    </row>
    <row r="162" spans="1:10">
      <c r="A162" s="15" t="s">
        <v>191</v>
      </c>
      <c r="B162" s="18">
        <f>COUNTIFS('BASE 1'!$D$8:$D$1046,A162,'BASE 1'!$I$8:$I$1046,$B$1)</f>
        <v>0</v>
      </c>
      <c r="C162" s="18">
        <f>COUNTIFS('BASE 1'!$D$8:$D$1046,A162,'BASE 1'!$I$8:$I$1046,$C$1)</f>
        <v>1</v>
      </c>
      <c r="D162" s="18">
        <f>COUNTIFS('BASE 1'!$D$8:$D$1046,A162,'BASE 1'!$I$8:$I$1046,$D$1)</f>
        <v>0</v>
      </c>
      <c r="E162">
        <f t="shared" ref="E162" si="114">SUM(B162:D162)</f>
        <v>1</v>
      </c>
      <c r="F162">
        <f t="shared" si="83"/>
        <v>0</v>
      </c>
      <c r="G162">
        <f t="shared" si="84"/>
        <v>1</v>
      </c>
      <c r="H162">
        <f t="shared" si="85"/>
        <v>0</v>
      </c>
      <c r="I162">
        <f t="shared" si="79"/>
        <v>0</v>
      </c>
      <c r="J162" s="19">
        <f t="shared" si="80"/>
        <v>1</v>
      </c>
    </row>
    <row r="163" spans="1:10">
      <c r="A163" s="15" t="s">
        <v>192</v>
      </c>
      <c r="B163" s="18">
        <f>COUNTIFS('BASE 1'!$D$8:$D$1046,A163,'BASE 1'!$I$8:$I$1046,$B$1)</f>
        <v>2</v>
      </c>
      <c r="C163" s="18">
        <f>COUNTIFS('BASE 1'!$D$8:$D$1046,A163,'BASE 1'!$I$8:$I$1046,$C$1)</f>
        <v>1</v>
      </c>
      <c r="D163" s="18">
        <f>COUNTIFS('BASE 1'!$D$8:$D$1046,A163,'BASE 1'!$I$8:$I$1046,$D$1)</f>
        <v>2</v>
      </c>
      <c r="E163">
        <f t="shared" ref="E163" si="115">SUM(B163:D163)</f>
        <v>5</v>
      </c>
      <c r="F163">
        <f t="shared" si="83"/>
        <v>1</v>
      </c>
      <c r="G163">
        <f t="shared" si="84"/>
        <v>1</v>
      </c>
      <c r="H163">
        <f t="shared" si="85"/>
        <v>1</v>
      </c>
      <c r="I163">
        <f t="shared" si="79"/>
        <v>0</v>
      </c>
      <c r="J163" s="19">
        <f t="shared" si="80"/>
        <v>3</v>
      </c>
    </row>
    <row r="164" spans="1:10">
      <c r="A164" s="15" t="s">
        <v>193</v>
      </c>
      <c r="B164" s="18">
        <f>COUNTIFS('BASE 1'!$D$8:$D$1046,A164,'BASE 1'!$I$8:$I$1046,$B$1)</f>
        <v>0</v>
      </c>
      <c r="C164" s="18">
        <f>COUNTIFS('BASE 1'!$D$8:$D$1046,A164,'BASE 1'!$I$8:$I$1046,$C$1)</f>
        <v>1</v>
      </c>
      <c r="D164" s="18">
        <f>COUNTIFS('BASE 1'!$D$8:$D$1046,A164,'BASE 1'!$I$8:$I$1046,$D$1)</f>
        <v>0</v>
      </c>
      <c r="E164">
        <f t="shared" ref="E164" si="116">SUM(B164:D164)</f>
        <v>1</v>
      </c>
      <c r="F164">
        <f t="shared" si="83"/>
        <v>0</v>
      </c>
      <c r="G164">
        <f t="shared" si="84"/>
        <v>1</v>
      </c>
      <c r="H164">
        <f t="shared" si="85"/>
        <v>0</v>
      </c>
      <c r="I164">
        <f t="shared" si="79"/>
        <v>0</v>
      </c>
      <c r="J164" s="19">
        <f t="shared" si="80"/>
        <v>1</v>
      </c>
    </row>
    <row r="165" spans="1:10">
      <c r="A165" s="15" t="s">
        <v>194</v>
      </c>
      <c r="B165" s="18">
        <f>COUNTIFS('BASE 1'!$D$8:$D$1046,A165,'BASE 1'!$I$8:$I$1046,$B$1)</f>
        <v>1</v>
      </c>
      <c r="C165" s="18">
        <f>COUNTIFS('BASE 1'!$D$8:$D$1046,A165,'BASE 1'!$I$8:$I$1046,$C$1)</f>
        <v>0</v>
      </c>
      <c r="D165" s="18">
        <f>COUNTIFS('BASE 1'!$D$8:$D$1046,A165,'BASE 1'!$I$8:$I$1046,$D$1)</f>
        <v>0</v>
      </c>
      <c r="E165">
        <f t="shared" ref="E165" si="117">SUM(B165:D165)</f>
        <v>1</v>
      </c>
      <c r="F165">
        <f t="shared" si="83"/>
        <v>1</v>
      </c>
      <c r="G165">
        <f t="shared" si="84"/>
        <v>0</v>
      </c>
      <c r="H165">
        <f t="shared" si="85"/>
        <v>0</v>
      </c>
      <c r="I165">
        <f t="shared" si="79"/>
        <v>0</v>
      </c>
      <c r="J165" s="19">
        <f t="shared" si="80"/>
        <v>1</v>
      </c>
    </row>
    <row r="166" spans="1:10">
      <c r="A166" s="15" t="s">
        <v>195</v>
      </c>
      <c r="B166" s="18">
        <f>COUNTIFS('BASE 1'!$D$8:$D$1046,A166,'BASE 1'!$I$8:$I$1046,$B$1)</f>
        <v>0</v>
      </c>
      <c r="C166" s="18">
        <f>COUNTIFS('BASE 1'!$D$8:$D$1046,A166,'BASE 1'!$I$8:$I$1046,$C$1)</f>
        <v>1</v>
      </c>
      <c r="D166" s="18">
        <f>COUNTIFS('BASE 1'!$D$8:$D$1046,A166,'BASE 1'!$I$8:$I$1046,$D$1)</f>
        <v>0</v>
      </c>
      <c r="E166">
        <f t="shared" ref="E166" si="118">SUM(B166:D166)</f>
        <v>1</v>
      </c>
      <c r="F166">
        <f t="shared" si="83"/>
        <v>0</v>
      </c>
      <c r="G166">
        <f t="shared" si="84"/>
        <v>1</v>
      </c>
      <c r="H166">
        <f t="shared" si="85"/>
        <v>0</v>
      </c>
      <c r="I166">
        <f t="shared" si="79"/>
        <v>0</v>
      </c>
      <c r="J166" s="19">
        <f t="shared" si="80"/>
        <v>1</v>
      </c>
    </row>
    <row r="167" spans="1:10">
      <c r="A167" s="15" t="s">
        <v>196</v>
      </c>
      <c r="B167" s="18">
        <f>COUNTIFS('BASE 1'!$D$8:$D$1046,A167,'BASE 1'!$I$8:$I$1046,$B$1)</f>
        <v>0</v>
      </c>
      <c r="C167" s="18">
        <f>COUNTIFS('BASE 1'!$D$8:$D$1046,A167,'BASE 1'!$I$8:$I$1046,$C$1)</f>
        <v>0</v>
      </c>
      <c r="D167" s="18">
        <f>COUNTIFS('BASE 1'!$D$8:$D$1046,A167,'BASE 1'!$I$8:$I$1046,$D$1)</f>
        <v>1</v>
      </c>
      <c r="E167">
        <f t="shared" ref="E167" si="119">SUM(B167:D167)</f>
        <v>1</v>
      </c>
      <c r="F167">
        <f t="shared" si="83"/>
        <v>0</v>
      </c>
      <c r="G167">
        <f t="shared" si="84"/>
        <v>0</v>
      </c>
      <c r="H167">
        <f t="shared" si="85"/>
        <v>1</v>
      </c>
      <c r="I167">
        <f t="shared" si="79"/>
        <v>0</v>
      </c>
      <c r="J167" s="19">
        <f t="shared" si="80"/>
        <v>1</v>
      </c>
    </row>
    <row r="168" spans="1:10">
      <c r="A168" s="15" t="s">
        <v>197</v>
      </c>
      <c r="B168" s="18">
        <f>COUNTIFS('BASE 1'!$D$8:$D$1046,A168,'BASE 1'!$I$8:$I$1046,$B$1)</f>
        <v>0</v>
      </c>
      <c r="C168" s="18">
        <f>COUNTIFS('BASE 1'!$D$8:$D$1046,A168,'BASE 1'!$I$8:$I$1046,$C$1)</f>
        <v>0</v>
      </c>
      <c r="D168" s="18">
        <f>COUNTIFS('BASE 1'!$D$8:$D$1046,A168,'BASE 1'!$I$8:$I$1046,$D$1)</f>
        <v>2</v>
      </c>
      <c r="E168">
        <f t="shared" ref="E168" si="120">SUM(B168:D168)</f>
        <v>2</v>
      </c>
      <c r="F168">
        <f t="shared" si="83"/>
        <v>0</v>
      </c>
      <c r="G168">
        <f t="shared" si="84"/>
        <v>0</v>
      </c>
      <c r="H168">
        <f t="shared" si="85"/>
        <v>1</v>
      </c>
      <c r="I168">
        <f t="shared" si="79"/>
        <v>0</v>
      </c>
      <c r="J168" s="19">
        <f t="shared" si="80"/>
        <v>1</v>
      </c>
    </row>
    <row r="169" spans="1:10">
      <c r="A169" s="15" t="s">
        <v>198</v>
      </c>
      <c r="B169" s="18">
        <f>COUNTIFS('BASE 1'!$D$8:$D$1046,A169,'BASE 1'!$I$8:$I$1046,$B$1)</f>
        <v>0</v>
      </c>
      <c r="C169" s="18">
        <f>COUNTIFS('BASE 1'!$D$8:$D$1046,A169,'BASE 1'!$I$8:$I$1046,$C$1)</f>
        <v>0</v>
      </c>
      <c r="D169" s="18">
        <f>COUNTIFS('BASE 1'!$D$8:$D$1046,A169,'BASE 1'!$I$8:$I$1046,$D$1)</f>
        <v>1</v>
      </c>
      <c r="E169">
        <f t="shared" ref="E169" si="121">SUM(B169:D169)</f>
        <v>1</v>
      </c>
      <c r="F169">
        <f t="shared" si="83"/>
        <v>0</v>
      </c>
      <c r="G169">
        <f t="shared" si="84"/>
        <v>0</v>
      </c>
      <c r="H169">
        <f t="shared" si="85"/>
        <v>1</v>
      </c>
      <c r="I169">
        <f t="shared" si="79"/>
        <v>0</v>
      </c>
      <c r="J169" s="19">
        <f t="shared" si="80"/>
        <v>1</v>
      </c>
    </row>
    <row r="170" spans="1:10">
      <c r="A170" s="15" t="s">
        <v>199</v>
      </c>
      <c r="B170" s="18">
        <f>COUNTIFS('BASE 1'!$D$8:$D$1046,A170,'BASE 1'!$I$8:$I$1046,$B$1)</f>
        <v>1</v>
      </c>
      <c r="C170" s="18">
        <f>COUNTIFS('BASE 1'!$D$8:$D$1046,A170,'BASE 1'!$I$8:$I$1046,$C$1)</f>
        <v>1</v>
      </c>
      <c r="D170" s="18">
        <f>COUNTIFS('BASE 1'!$D$8:$D$1046,A170,'BASE 1'!$I$8:$I$1046,$D$1)</f>
        <v>0</v>
      </c>
      <c r="E170">
        <f t="shared" ref="E170" si="122">SUM(B170:D170)</f>
        <v>2</v>
      </c>
      <c r="F170">
        <f t="shared" si="83"/>
        <v>1</v>
      </c>
      <c r="G170">
        <f t="shared" si="84"/>
        <v>1</v>
      </c>
      <c r="H170">
        <f t="shared" si="85"/>
        <v>0</v>
      </c>
      <c r="I170">
        <f t="shared" si="79"/>
        <v>0</v>
      </c>
      <c r="J170" s="19">
        <f t="shared" si="80"/>
        <v>2</v>
      </c>
    </row>
    <row r="171" spans="1:10">
      <c r="A171" s="15" t="s">
        <v>200</v>
      </c>
      <c r="B171" s="18">
        <f>COUNTIFS('BASE 1'!$D$8:$D$1046,A171,'BASE 1'!$I$8:$I$1046,$B$1)</f>
        <v>0</v>
      </c>
      <c r="C171" s="18">
        <f>COUNTIFS('BASE 1'!$D$8:$D$1046,A171,'BASE 1'!$I$8:$I$1046,$C$1)</f>
        <v>0</v>
      </c>
      <c r="D171" s="18">
        <f>COUNTIFS('BASE 1'!$D$8:$D$1046,A171,'BASE 1'!$I$8:$I$1046,$D$1)</f>
        <v>1</v>
      </c>
      <c r="E171">
        <f t="shared" ref="E171" si="123">SUM(B171:D171)</f>
        <v>1</v>
      </c>
      <c r="F171">
        <f t="shared" si="83"/>
        <v>0</v>
      </c>
      <c r="G171">
        <f t="shared" si="84"/>
        <v>0</v>
      </c>
      <c r="H171">
        <f t="shared" si="85"/>
        <v>1</v>
      </c>
      <c r="I171">
        <f t="shared" si="79"/>
        <v>0</v>
      </c>
      <c r="J171" s="19">
        <f t="shared" si="80"/>
        <v>1</v>
      </c>
    </row>
    <row r="172" spans="1:10">
      <c r="A172" s="15" t="s">
        <v>201</v>
      </c>
      <c r="B172" s="18">
        <f>COUNTIFS('BASE 1'!$D$8:$D$1046,A172,'BASE 1'!$I$8:$I$1046,$B$1)</f>
        <v>1</v>
      </c>
      <c r="C172" s="18">
        <f>COUNTIFS('BASE 1'!$D$8:$D$1046,A172,'BASE 1'!$I$8:$I$1046,$C$1)</f>
        <v>0</v>
      </c>
      <c r="D172" s="18">
        <f>COUNTIFS('BASE 1'!$D$8:$D$1046,A172,'BASE 1'!$I$8:$I$1046,$D$1)</f>
        <v>0</v>
      </c>
      <c r="E172">
        <f t="shared" ref="E172" si="124">SUM(B172:D172)</f>
        <v>1</v>
      </c>
      <c r="F172">
        <f t="shared" si="83"/>
        <v>1</v>
      </c>
      <c r="G172">
        <f t="shared" si="84"/>
        <v>0</v>
      </c>
      <c r="H172">
        <f t="shared" si="85"/>
        <v>0</v>
      </c>
      <c r="I172">
        <f t="shared" si="79"/>
        <v>0</v>
      </c>
      <c r="J172" s="19">
        <f t="shared" si="80"/>
        <v>1</v>
      </c>
    </row>
    <row r="173" spans="1:10">
      <c r="A173" s="15" t="s">
        <v>202</v>
      </c>
      <c r="B173" s="18">
        <f>COUNTIFS('BASE 1'!$D$8:$D$1046,A173,'BASE 1'!$I$8:$I$1046,$B$1)</f>
        <v>0</v>
      </c>
      <c r="C173" s="18">
        <f>COUNTIFS('BASE 1'!$D$8:$D$1046,A173,'BASE 1'!$I$8:$I$1046,$C$1)</f>
        <v>0</v>
      </c>
      <c r="D173" s="18">
        <f>COUNTIFS('BASE 1'!$D$8:$D$1046,A173,'BASE 1'!$I$8:$I$1046,$D$1)</f>
        <v>1</v>
      </c>
      <c r="E173">
        <f t="shared" ref="E173" si="125">SUM(B173:D173)</f>
        <v>1</v>
      </c>
      <c r="F173">
        <f t="shared" si="83"/>
        <v>0</v>
      </c>
      <c r="G173">
        <f t="shared" si="84"/>
        <v>0</v>
      </c>
      <c r="H173">
        <f t="shared" si="85"/>
        <v>1</v>
      </c>
      <c r="I173">
        <f t="shared" si="79"/>
        <v>0</v>
      </c>
      <c r="J173" s="19">
        <f t="shared" si="80"/>
        <v>1</v>
      </c>
    </row>
    <row r="174" spans="1:10">
      <c r="A174" s="15" t="s">
        <v>203</v>
      </c>
      <c r="B174" s="18">
        <f>COUNTIFS('BASE 1'!$D$8:$D$1046,A174,'BASE 1'!$I$8:$I$1046,$B$1)</f>
        <v>0</v>
      </c>
      <c r="C174" s="18">
        <f>COUNTIFS('BASE 1'!$D$8:$D$1046,A174,'BASE 1'!$I$8:$I$1046,$C$1)</f>
        <v>0</v>
      </c>
      <c r="D174" s="18">
        <f>COUNTIFS('BASE 1'!$D$8:$D$1046,A174,'BASE 1'!$I$8:$I$1046,$D$1)</f>
        <v>3</v>
      </c>
      <c r="E174">
        <f t="shared" ref="E174" si="126">SUM(B174:D174)</f>
        <v>3</v>
      </c>
      <c r="F174">
        <f t="shared" si="83"/>
        <v>0</v>
      </c>
      <c r="G174">
        <f t="shared" si="84"/>
        <v>0</v>
      </c>
      <c r="H174">
        <f t="shared" si="85"/>
        <v>1</v>
      </c>
      <c r="I174">
        <f t="shared" si="79"/>
        <v>0</v>
      </c>
      <c r="J174" s="19">
        <f t="shared" si="80"/>
        <v>1</v>
      </c>
    </row>
    <row r="175" spans="1:10">
      <c r="A175" s="15" t="s">
        <v>204</v>
      </c>
      <c r="B175" s="18">
        <f>COUNTIFS('BASE 1'!$D$8:$D$1046,A175,'BASE 1'!$I$8:$I$1046,$B$1)</f>
        <v>1</v>
      </c>
      <c r="C175" s="18">
        <f>COUNTIFS('BASE 1'!$D$8:$D$1046,A175,'BASE 1'!$I$8:$I$1046,$C$1)</f>
        <v>0</v>
      </c>
      <c r="D175" s="18">
        <f>COUNTIFS('BASE 1'!$D$8:$D$1046,A175,'BASE 1'!$I$8:$I$1046,$D$1)</f>
        <v>0</v>
      </c>
      <c r="E175">
        <f t="shared" ref="E175" si="127">SUM(B175:D175)</f>
        <v>1</v>
      </c>
      <c r="F175">
        <f t="shared" si="83"/>
        <v>1</v>
      </c>
      <c r="G175">
        <f t="shared" si="84"/>
        <v>0</v>
      </c>
      <c r="H175">
        <f t="shared" si="85"/>
        <v>0</v>
      </c>
      <c r="I175">
        <f t="shared" si="79"/>
        <v>0</v>
      </c>
      <c r="J175" s="19">
        <f t="shared" si="80"/>
        <v>1</v>
      </c>
    </row>
    <row r="176" spans="1:10">
      <c r="A176" s="15" t="s">
        <v>205</v>
      </c>
      <c r="B176" s="18">
        <f>COUNTIFS('BASE 1'!$D$8:$D$1046,A176,'BASE 1'!$I$8:$I$1046,$B$1)</f>
        <v>0</v>
      </c>
      <c r="C176" s="18">
        <f>COUNTIFS('BASE 1'!$D$8:$D$1046,A176,'BASE 1'!$I$8:$I$1046,$C$1)</f>
        <v>2</v>
      </c>
      <c r="D176" s="18">
        <f>COUNTIFS('BASE 1'!$D$8:$D$1046,A176,'BASE 1'!$I$8:$I$1046,$D$1)</f>
        <v>0</v>
      </c>
      <c r="E176">
        <f t="shared" ref="E176" si="128">SUM(B176:D176)</f>
        <v>2</v>
      </c>
      <c r="F176">
        <f t="shared" si="83"/>
        <v>0</v>
      </c>
      <c r="G176">
        <f t="shared" si="84"/>
        <v>1</v>
      </c>
      <c r="H176">
        <f t="shared" si="85"/>
        <v>0</v>
      </c>
      <c r="I176">
        <f t="shared" si="79"/>
        <v>0</v>
      </c>
      <c r="J176" s="19">
        <f t="shared" si="80"/>
        <v>1</v>
      </c>
    </row>
    <row r="177" spans="1:10">
      <c r="A177" s="15" t="s">
        <v>206</v>
      </c>
      <c r="B177" s="18">
        <f>COUNTIFS('BASE 1'!$D$8:$D$1046,A177,'BASE 1'!$I$8:$I$1046,$B$1)</f>
        <v>1</v>
      </c>
      <c r="C177" s="18">
        <f>COUNTIFS('BASE 1'!$D$8:$D$1046,A177,'BASE 1'!$I$8:$I$1046,$C$1)</f>
        <v>1</v>
      </c>
      <c r="D177" s="18">
        <f>COUNTIFS('BASE 1'!$D$8:$D$1046,A177,'BASE 1'!$I$8:$I$1046,$D$1)</f>
        <v>1</v>
      </c>
      <c r="E177">
        <f t="shared" ref="E177" si="129">SUM(B177:D177)</f>
        <v>3</v>
      </c>
      <c r="F177">
        <f t="shared" si="83"/>
        <v>1</v>
      </c>
      <c r="G177">
        <f t="shared" si="84"/>
        <v>1</v>
      </c>
      <c r="H177">
        <f t="shared" si="85"/>
        <v>1</v>
      </c>
      <c r="I177">
        <f t="shared" si="79"/>
        <v>0</v>
      </c>
      <c r="J177" s="19">
        <f t="shared" si="80"/>
        <v>3</v>
      </c>
    </row>
    <row r="178" spans="1:10">
      <c r="A178" s="15" t="s">
        <v>207</v>
      </c>
      <c r="B178" s="18">
        <f>COUNTIFS('BASE 1'!$D$8:$D$1046,A178,'BASE 1'!$I$8:$I$1046,$B$1)</f>
        <v>1</v>
      </c>
      <c r="C178" s="18">
        <f>COUNTIFS('BASE 1'!$D$8:$D$1046,A178,'BASE 1'!$I$8:$I$1046,$C$1)</f>
        <v>1</v>
      </c>
      <c r="D178" s="18">
        <f>COUNTIFS('BASE 1'!$D$8:$D$1046,A178,'BASE 1'!$I$8:$I$1046,$D$1)</f>
        <v>2</v>
      </c>
      <c r="E178">
        <f t="shared" ref="E178" si="130">SUM(B178:D178)</f>
        <v>4</v>
      </c>
      <c r="F178">
        <f t="shared" si="83"/>
        <v>1</v>
      </c>
      <c r="G178">
        <f t="shared" si="84"/>
        <v>1</v>
      </c>
      <c r="H178">
        <f t="shared" si="85"/>
        <v>1</v>
      </c>
      <c r="I178">
        <f t="shared" si="79"/>
        <v>0</v>
      </c>
      <c r="J178" s="19">
        <f t="shared" si="80"/>
        <v>3</v>
      </c>
    </row>
    <row r="179" spans="1:10">
      <c r="A179" s="15" t="s">
        <v>208</v>
      </c>
      <c r="B179" s="18">
        <f>COUNTIFS('BASE 1'!$D$8:$D$1046,A179,'BASE 1'!$I$8:$I$1046,$B$1)</f>
        <v>0</v>
      </c>
      <c r="C179" s="18">
        <f>COUNTIFS('BASE 1'!$D$8:$D$1046,A179,'BASE 1'!$I$8:$I$1046,$C$1)</f>
        <v>1</v>
      </c>
      <c r="D179" s="18">
        <f>COUNTIFS('BASE 1'!$D$8:$D$1046,A179,'BASE 1'!$I$8:$I$1046,$D$1)</f>
        <v>0</v>
      </c>
      <c r="E179">
        <f t="shared" ref="E179" si="131">SUM(B179:D179)</f>
        <v>1</v>
      </c>
      <c r="F179">
        <f t="shared" si="83"/>
        <v>0</v>
      </c>
      <c r="G179">
        <f t="shared" si="84"/>
        <v>1</v>
      </c>
      <c r="H179">
        <f t="shared" si="85"/>
        <v>0</v>
      </c>
      <c r="I179">
        <f t="shared" si="79"/>
        <v>0</v>
      </c>
      <c r="J179" s="19">
        <f t="shared" si="80"/>
        <v>1</v>
      </c>
    </row>
    <row r="180" spans="1:10">
      <c r="A180" s="15" t="s">
        <v>209</v>
      </c>
      <c r="B180" s="18">
        <f>COUNTIFS('BASE 1'!$D$8:$D$1046,A180,'BASE 1'!$I$8:$I$1046,$B$1)</f>
        <v>1</v>
      </c>
      <c r="C180" s="18">
        <f>COUNTIFS('BASE 1'!$D$8:$D$1046,A180,'BASE 1'!$I$8:$I$1046,$C$1)</f>
        <v>0</v>
      </c>
      <c r="D180" s="18">
        <f>COUNTIFS('BASE 1'!$D$8:$D$1046,A180,'BASE 1'!$I$8:$I$1046,$D$1)</f>
        <v>0</v>
      </c>
      <c r="E180">
        <f t="shared" ref="E180" si="132">SUM(B180:D180)</f>
        <v>1</v>
      </c>
      <c r="F180">
        <f t="shared" si="83"/>
        <v>1</v>
      </c>
      <c r="G180">
        <f t="shared" si="84"/>
        <v>0</v>
      </c>
      <c r="H180">
        <f t="shared" si="85"/>
        <v>0</v>
      </c>
      <c r="I180">
        <f t="shared" si="79"/>
        <v>0</v>
      </c>
      <c r="J180" s="19">
        <f t="shared" si="80"/>
        <v>1</v>
      </c>
    </row>
    <row r="181" spans="1:10">
      <c r="A181" s="15" t="s">
        <v>210</v>
      </c>
      <c r="B181" s="18">
        <f>COUNTIFS('BASE 1'!$D$8:$D$1046,A181,'BASE 1'!$I$8:$I$1046,$B$1)</f>
        <v>1</v>
      </c>
      <c r="C181" s="18">
        <f>COUNTIFS('BASE 1'!$D$8:$D$1046,A181,'BASE 1'!$I$8:$I$1046,$C$1)</f>
        <v>0</v>
      </c>
      <c r="D181" s="18">
        <f>COUNTIFS('BASE 1'!$D$8:$D$1046,A181,'BASE 1'!$I$8:$I$1046,$D$1)</f>
        <v>0</v>
      </c>
      <c r="E181">
        <f t="shared" ref="E181" si="133">SUM(B181:D181)</f>
        <v>1</v>
      </c>
      <c r="F181">
        <f t="shared" si="83"/>
        <v>1</v>
      </c>
      <c r="G181">
        <f t="shared" si="84"/>
        <v>0</v>
      </c>
      <c r="H181">
        <f t="shared" si="85"/>
        <v>0</v>
      </c>
      <c r="I181">
        <f t="shared" si="79"/>
        <v>0</v>
      </c>
      <c r="J181" s="19">
        <f t="shared" si="80"/>
        <v>1</v>
      </c>
    </row>
    <row r="182" spans="1:10">
      <c r="A182" s="15" t="s">
        <v>211</v>
      </c>
      <c r="B182" s="18">
        <f>COUNTIFS('BASE 1'!$D$8:$D$1046,A182,'BASE 1'!$I$8:$I$1046,$B$1)</f>
        <v>1</v>
      </c>
      <c r="C182" s="18">
        <f>COUNTIFS('BASE 1'!$D$8:$D$1046,A182,'BASE 1'!$I$8:$I$1046,$C$1)</f>
        <v>0</v>
      </c>
      <c r="D182" s="18">
        <f>COUNTIFS('BASE 1'!$D$8:$D$1046,A182,'BASE 1'!$I$8:$I$1046,$D$1)</f>
        <v>2</v>
      </c>
      <c r="E182">
        <f t="shared" ref="E182" si="134">SUM(B182:D182)</f>
        <v>3</v>
      </c>
      <c r="F182">
        <f t="shared" si="83"/>
        <v>1</v>
      </c>
      <c r="G182">
        <f t="shared" si="84"/>
        <v>0</v>
      </c>
      <c r="H182">
        <f t="shared" si="85"/>
        <v>1</v>
      </c>
      <c r="I182">
        <f t="shared" si="79"/>
        <v>0</v>
      </c>
      <c r="J182" s="19">
        <f t="shared" si="80"/>
        <v>2</v>
      </c>
    </row>
    <row r="183" spans="1:10" ht="20">
      <c r="A183" s="15" t="s">
        <v>212</v>
      </c>
      <c r="B183" s="18">
        <f>COUNTIFS('BASE 1'!$D$8:$D$1046,A183,'BASE 1'!$I$8:$I$1046,$B$1)</f>
        <v>2</v>
      </c>
      <c r="C183" s="18">
        <f>COUNTIFS('BASE 1'!$D$8:$D$1046,A183,'BASE 1'!$I$8:$I$1046,$C$1)</f>
        <v>1</v>
      </c>
      <c r="D183" s="18">
        <f>COUNTIFS('BASE 1'!$D$8:$D$1046,A183,'BASE 1'!$I$8:$I$1046,$D$1)</f>
        <v>1</v>
      </c>
      <c r="E183">
        <f t="shared" ref="E183" si="135">SUM(B183:D183)</f>
        <v>4</v>
      </c>
      <c r="F183">
        <f t="shared" si="83"/>
        <v>1</v>
      </c>
      <c r="G183">
        <f t="shared" si="84"/>
        <v>1</v>
      </c>
      <c r="H183">
        <f t="shared" si="85"/>
        <v>1</v>
      </c>
      <c r="I183">
        <f t="shared" si="79"/>
        <v>0</v>
      </c>
      <c r="J183" s="19">
        <f t="shared" si="80"/>
        <v>3</v>
      </c>
    </row>
    <row r="184" spans="1:10">
      <c r="A184" s="15" t="s">
        <v>213</v>
      </c>
      <c r="B184" s="18">
        <f>COUNTIFS('BASE 1'!$D$8:$D$1046,A184,'BASE 1'!$I$8:$I$1046,$B$1)</f>
        <v>1</v>
      </c>
      <c r="C184" s="18">
        <f>COUNTIFS('BASE 1'!$D$8:$D$1046,A184,'BASE 1'!$I$8:$I$1046,$C$1)</f>
        <v>1</v>
      </c>
      <c r="D184" s="18">
        <f>COUNTIFS('BASE 1'!$D$8:$D$1046,A184,'BASE 1'!$I$8:$I$1046,$D$1)</f>
        <v>0</v>
      </c>
      <c r="E184">
        <f t="shared" ref="E184" si="136">SUM(B184:D184)</f>
        <v>2</v>
      </c>
      <c r="F184">
        <f t="shared" si="83"/>
        <v>1</v>
      </c>
      <c r="G184">
        <f t="shared" si="84"/>
        <v>1</v>
      </c>
      <c r="H184">
        <f t="shared" si="85"/>
        <v>0</v>
      </c>
      <c r="I184">
        <f t="shared" si="79"/>
        <v>0</v>
      </c>
      <c r="J184" s="19">
        <f t="shared" si="80"/>
        <v>2</v>
      </c>
    </row>
    <row r="185" spans="1:10">
      <c r="A185" s="15" t="s">
        <v>214</v>
      </c>
      <c r="B185" s="18">
        <f>COUNTIFS('BASE 1'!$D$8:$D$1046,A185,'BASE 1'!$I$8:$I$1046,$B$1)</f>
        <v>1</v>
      </c>
      <c r="C185" s="18">
        <f>COUNTIFS('BASE 1'!$D$8:$D$1046,A185,'BASE 1'!$I$8:$I$1046,$C$1)</f>
        <v>1</v>
      </c>
      <c r="D185" s="18">
        <f>COUNTIFS('BASE 1'!$D$8:$D$1046,A185,'BASE 1'!$I$8:$I$1046,$D$1)</f>
        <v>1</v>
      </c>
      <c r="E185">
        <f t="shared" ref="E185" si="137">SUM(B185:D185)</f>
        <v>3</v>
      </c>
      <c r="F185">
        <f t="shared" si="83"/>
        <v>1</v>
      </c>
      <c r="G185">
        <f t="shared" si="84"/>
        <v>1</v>
      </c>
      <c r="H185">
        <f t="shared" si="85"/>
        <v>1</v>
      </c>
      <c r="I185">
        <f t="shared" si="79"/>
        <v>0</v>
      </c>
      <c r="J185" s="19">
        <f t="shared" si="80"/>
        <v>3</v>
      </c>
    </row>
    <row r="186" spans="1:10">
      <c r="A186" s="15" t="s">
        <v>215</v>
      </c>
      <c r="B186" s="18">
        <f>COUNTIFS('BASE 1'!$D$8:$D$1046,A186,'BASE 1'!$I$8:$I$1046,$B$1)</f>
        <v>1</v>
      </c>
      <c r="C186" s="18">
        <f>COUNTIFS('BASE 1'!$D$8:$D$1046,A186,'BASE 1'!$I$8:$I$1046,$C$1)</f>
        <v>0</v>
      </c>
      <c r="D186" s="18">
        <f>COUNTIFS('BASE 1'!$D$8:$D$1046,A186,'BASE 1'!$I$8:$I$1046,$D$1)</f>
        <v>1</v>
      </c>
      <c r="E186">
        <f t="shared" ref="E186" si="138">SUM(B186:D186)</f>
        <v>2</v>
      </c>
      <c r="F186">
        <f t="shared" si="83"/>
        <v>1</v>
      </c>
      <c r="G186">
        <f t="shared" si="84"/>
        <v>0</v>
      </c>
      <c r="H186">
        <f t="shared" si="85"/>
        <v>1</v>
      </c>
      <c r="I186">
        <f t="shared" si="79"/>
        <v>0</v>
      </c>
      <c r="J186" s="19">
        <f t="shared" si="80"/>
        <v>2</v>
      </c>
    </row>
    <row r="187" spans="1:10">
      <c r="A187" s="15" t="s">
        <v>216</v>
      </c>
      <c r="B187" s="18">
        <f>COUNTIFS('BASE 1'!$D$8:$D$1046,A187,'BASE 1'!$I$8:$I$1046,$B$1)</f>
        <v>0</v>
      </c>
      <c r="C187" s="18">
        <f>COUNTIFS('BASE 1'!$D$8:$D$1046,A187,'BASE 1'!$I$8:$I$1046,$C$1)</f>
        <v>1</v>
      </c>
      <c r="D187" s="18">
        <f>COUNTIFS('BASE 1'!$D$8:$D$1046,A187,'BASE 1'!$I$8:$I$1046,$D$1)</f>
        <v>0</v>
      </c>
      <c r="E187">
        <f t="shared" ref="E187" si="139">SUM(B187:D187)</f>
        <v>1</v>
      </c>
      <c r="F187">
        <f t="shared" si="83"/>
        <v>0</v>
      </c>
      <c r="G187">
        <f t="shared" si="84"/>
        <v>1</v>
      </c>
      <c r="H187">
        <f t="shared" si="85"/>
        <v>0</v>
      </c>
      <c r="I187">
        <f t="shared" si="79"/>
        <v>0</v>
      </c>
      <c r="J187" s="19">
        <f t="shared" si="80"/>
        <v>1</v>
      </c>
    </row>
    <row r="188" spans="1:10">
      <c r="A188" s="15" t="s">
        <v>217</v>
      </c>
      <c r="B188" s="18">
        <f>COUNTIFS('BASE 1'!$D$8:$D$1046,A188,'BASE 1'!$I$8:$I$1046,$B$1)</f>
        <v>0</v>
      </c>
      <c r="C188" s="18">
        <f>COUNTIFS('BASE 1'!$D$8:$D$1046,A188,'BASE 1'!$I$8:$I$1046,$C$1)</f>
        <v>0</v>
      </c>
      <c r="D188" s="18">
        <f>COUNTIFS('BASE 1'!$D$8:$D$1046,A188,'BASE 1'!$I$8:$I$1046,$D$1)</f>
        <v>2</v>
      </c>
      <c r="E188">
        <f t="shared" ref="E188" si="140">SUM(B188:D188)</f>
        <v>2</v>
      </c>
      <c r="F188">
        <f t="shared" si="83"/>
        <v>0</v>
      </c>
      <c r="G188">
        <f t="shared" si="84"/>
        <v>0</v>
      </c>
      <c r="H188">
        <f t="shared" si="85"/>
        <v>1</v>
      </c>
      <c r="I188">
        <f t="shared" si="79"/>
        <v>0</v>
      </c>
      <c r="J188" s="19">
        <f t="shared" si="80"/>
        <v>1</v>
      </c>
    </row>
    <row r="189" spans="1:10">
      <c r="A189" s="15" t="s">
        <v>218</v>
      </c>
      <c r="B189" s="18">
        <f>COUNTIFS('BASE 1'!$D$8:$D$1046,A189,'BASE 1'!$I$8:$I$1046,$B$1)</f>
        <v>0</v>
      </c>
      <c r="C189" s="18">
        <f>COUNTIFS('BASE 1'!$D$8:$D$1046,A189,'BASE 1'!$I$8:$I$1046,$C$1)</f>
        <v>0</v>
      </c>
      <c r="D189" s="18">
        <f>COUNTIFS('BASE 1'!$D$8:$D$1046,A189,'BASE 1'!$I$8:$I$1046,$D$1)</f>
        <v>1</v>
      </c>
      <c r="E189">
        <f t="shared" ref="E189" si="141">SUM(B189:D189)</f>
        <v>1</v>
      </c>
      <c r="F189">
        <f t="shared" si="83"/>
        <v>0</v>
      </c>
      <c r="G189">
        <f t="shared" si="84"/>
        <v>0</v>
      </c>
      <c r="H189">
        <f t="shared" si="85"/>
        <v>1</v>
      </c>
      <c r="I189">
        <f t="shared" si="79"/>
        <v>0</v>
      </c>
      <c r="J189" s="19">
        <f t="shared" si="80"/>
        <v>1</v>
      </c>
    </row>
    <row r="190" spans="1:10">
      <c r="A190" s="15" t="s">
        <v>219</v>
      </c>
      <c r="B190" s="18">
        <f>COUNTIFS('BASE 1'!$D$8:$D$1046,A190,'BASE 1'!$I$8:$I$1046,$B$1)</f>
        <v>1</v>
      </c>
      <c r="C190" s="18">
        <f>COUNTIFS('BASE 1'!$D$8:$D$1046,A190,'BASE 1'!$I$8:$I$1046,$C$1)</f>
        <v>0</v>
      </c>
      <c r="D190" s="18">
        <f>COUNTIFS('BASE 1'!$D$8:$D$1046,A190,'BASE 1'!$I$8:$I$1046,$D$1)</f>
        <v>1</v>
      </c>
      <c r="E190">
        <f t="shared" ref="E190" si="142">SUM(B190:D190)</f>
        <v>2</v>
      </c>
      <c r="F190">
        <f t="shared" si="83"/>
        <v>1</v>
      </c>
      <c r="G190">
        <f t="shared" si="84"/>
        <v>0</v>
      </c>
      <c r="H190">
        <f t="shared" si="85"/>
        <v>1</v>
      </c>
      <c r="I190">
        <f t="shared" si="79"/>
        <v>0</v>
      </c>
      <c r="J190" s="19">
        <f t="shared" si="80"/>
        <v>2</v>
      </c>
    </row>
    <row r="191" spans="1:10">
      <c r="A191" s="15" t="s">
        <v>220</v>
      </c>
      <c r="B191" s="18">
        <f>COUNTIFS('BASE 1'!$D$8:$D$1046,A191,'BASE 1'!$I$8:$I$1046,$B$1)</f>
        <v>4</v>
      </c>
      <c r="C191" s="18">
        <f>COUNTIFS('BASE 1'!$D$8:$D$1046,A191,'BASE 1'!$I$8:$I$1046,$C$1)</f>
        <v>0</v>
      </c>
      <c r="D191" s="18">
        <f>COUNTIFS('BASE 1'!$D$8:$D$1046,A191,'BASE 1'!$I$8:$I$1046,$D$1)</f>
        <v>8</v>
      </c>
      <c r="E191">
        <f t="shared" ref="E191" si="143">SUM(B191:D191)</f>
        <v>12</v>
      </c>
      <c r="F191">
        <f t="shared" si="83"/>
        <v>1</v>
      </c>
      <c r="G191">
        <f t="shared" si="84"/>
        <v>0</v>
      </c>
      <c r="H191">
        <f t="shared" si="85"/>
        <v>1</v>
      </c>
      <c r="I191">
        <f t="shared" si="79"/>
        <v>1</v>
      </c>
      <c r="J191" s="19">
        <f t="shared" si="80"/>
        <v>3</v>
      </c>
    </row>
    <row r="192" spans="1:10">
      <c r="A192" s="15" t="s">
        <v>223</v>
      </c>
      <c r="B192" s="18">
        <f>COUNTIFS('BASE 1'!$D$8:$D$1046,A192,'BASE 1'!$I$8:$I$1046,$B$1)</f>
        <v>3</v>
      </c>
      <c r="C192" s="18">
        <f>COUNTIFS('BASE 1'!$D$8:$D$1046,A192,'BASE 1'!$I$8:$I$1046,$C$1)</f>
        <v>0</v>
      </c>
      <c r="D192" s="18">
        <f>COUNTIFS('BASE 1'!$D$8:$D$1046,A192,'BASE 1'!$I$8:$I$1046,$D$1)</f>
        <v>3</v>
      </c>
      <c r="E192">
        <f t="shared" ref="E192" si="144">SUM(B192:D192)</f>
        <v>6</v>
      </c>
      <c r="F192">
        <f t="shared" si="83"/>
        <v>1</v>
      </c>
      <c r="G192">
        <f t="shared" si="84"/>
        <v>0</v>
      </c>
      <c r="H192">
        <f t="shared" si="85"/>
        <v>1</v>
      </c>
      <c r="I192">
        <f t="shared" si="79"/>
        <v>0</v>
      </c>
      <c r="J192" s="19">
        <f t="shared" si="80"/>
        <v>2</v>
      </c>
    </row>
    <row r="193" spans="1:10">
      <c r="A193" s="15" t="s">
        <v>224</v>
      </c>
      <c r="B193" s="18">
        <f>COUNTIFS('BASE 1'!$D$8:$D$1046,A193,'BASE 1'!$I$8:$I$1046,$B$1)</f>
        <v>0</v>
      </c>
      <c r="C193" s="18">
        <f>COUNTIFS('BASE 1'!$D$8:$D$1046,A193,'BASE 1'!$I$8:$I$1046,$C$1)</f>
        <v>1</v>
      </c>
      <c r="D193" s="18">
        <f>COUNTIFS('BASE 1'!$D$8:$D$1046,A193,'BASE 1'!$I$8:$I$1046,$D$1)</f>
        <v>0</v>
      </c>
      <c r="E193">
        <f t="shared" ref="E193" si="145">SUM(B193:D193)</f>
        <v>1</v>
      </c>
      <c r="F193">
        <f t="shared" si="83"/>
        <v>0</v>
      </c>
      <c r="G193">
        <f t="shared" si="84"/>
        <v>1</v>
      </c>
      <c r="H193">
        <f t="shared" si="85"/>
        <v>0</v>
      </c>
      <c r="I193">
        <f t="shared" si="79"/>
        <v>0</v>
      </c>
      <c r="J193" s="19">
        <f t="shared" si="80"/>
        <v>1</v>
      </c>
    </row>
    <row r="194" spans="1:10">
      <c r="A194" s="15" t="s">
        <v>225</v>
      </c>
      <c r="B194" s="18">
        <f>COUNTIFS('BASE 1'!$D$8:$D$1046,A194,'BASE 1'!$I$8:$I$1046,$B$1)</f>
        <v>0</v>
      </c>
      <c r="C194" s="18">
        <f>COUNTIFS('BASE 1'!$D$8:$D$1046,A194,'BASE 1'!$I$8:$I$1046,$C$1)</f>
        <v>0</v>
      </c>
      <c r="D194" s="18">
        <f>COUNTIFS('BASE 1'!$D$8:$D$1046,A194,'BASE 1'!$I$8:$I$1046,$D$1)</f>
        <v>1</v>
      </c>
      <c r="E194">
        <f t="shared" ref="E194" si="146">SUM(B194:D194)</f>
        <v>1</v>
      </c>
      <c r="F194">
        <f t="shared" si="83"/>
        <v>0</v>
      </c>
      <c r="G194">
        <f t="shared" si="84"/>
        <v>0</v>
      </c>
      <c r="H194">
        <f t="shared" si="85"/>
        <v>1</v>
      </c>
      <c r="I194">
        <f t="shared" si="79"/>
        <v>0</v>
      </c>
      <c r="J194" s="19">
        <f t="shared" si="80"/>
        <v>1</v>
      </c>
    </row>
    <row r="195" spans="1:10">
      <c r="A195" s="15" t="s">
        <v>226</v>
      </c>
      <c r="B195" s="18">
        <f>COUNTIFS('BASE 1'!$D$8:$D$1046,A195,'BASE 1'!$I$8:$I$1046,$B$1)</f>
        <v>1</v>
      </c>
      <c r="C195" s="18">
        <f>COUNTIFS('BASE 1'!$D$8:$D$1046,A195,'BASE 1'!$I$8:$I$1046,$C$1)</f>
        <v>1</v>
      </c>
      <c r="D195" s="18">
        <f>COUNTIFS('BASE 1'!$D$8:$D$1046,A195,'BASE 1'!$I$8:$I$1046,$D$1)</f>
        <v>0</v>
      </c>
      <c r="E195">
        <f t="shared" ref="E195" si="147">SUM(B195:D195)</f>
        <v>2</v>
      </c>
      <c r="F195">
        <f t="shared" si="83"/>
        <v>1</v>
      </c>
      <c r="G195">
        <f t="shared" si="84"/>
        <v>1</v>
      </c>
      <c r="H195">
        <f t="shared" si="85"/>
        <v>0</v>
      </c>
      <c r="I195">
        <f t="shared" ref="I195:I258" si="148">IF(E195&gt;9,1,0)</f>
        <v>0</v>
      </c>
      <c r="J195" s="19">
        <f t="shared" ref="J195:J258" si="149">SUM(F195:I195)</f>
        <v>2</v>
      </c>
    </row>
    <row r="196" spans="1:10">
      <c r="A196" s="15" t="s">
        <v>227</v>
      </c>
      <c r="B196" s="18">
        <f>COUNTIFS('BASE 1'!$D$8:$D$1046,A196,'BASE 1'!$I$8:$I$1046,$B$1)</f>
        <v>3</v>
      </c>
      <c r="C196" s="18">
        <f>COUNTIFS('BASE 1'!$D$8:$D$1046,A196,'BASE 1'!$I$8:$I$1046,$C$1)</f>
        <v>4</v>
      </c>
      <c r="D196" s="18">
        <f>COUNTIFS('BASE 1'!$D$8:$D$1046,A196,'BASE 1'!$I$8:$I$1046,$D$1)</f>
        <v>10</v>
      </c>
      <c r="E196">
        <f t="shared" ref="E196" si="150">SUM(B196:D196)</f>
        <v>17</v>
      </c>
      <c r="F196">
        <f t="shared" si="83"/>
        <v>1</v>
      </c>
      <c r="G196">
        <f t="shared" si="84"/>
        <v>1</v>
      </c>
      <c r="H196">
        <f t="shared" si="85"/>
        <v>1</v>
      </c>
      <c r="I196">
        <f t="shared" si="148"/>
        <v>1</v>
      </c>
      <c r="J196" s="19">
        <f t="shared" si="149"/>
        <v>4</v>
      </c>
    </row>
    <row r="197" spans="1:10">
      <c r="A197" s="15" t="s">
        <v>228</v>
      </c>
      <c r="B197" s="18">
        <f>COUNTIFS('BASE 1'!$D$8:$D$1046,A197,'BASE 1'!$I$8:$I$1046,$B$1)</f>
        <v>0</v>
      </c>
      <c r="C197" s="18">
        <f>COUNTIFS('BASE 1'!$D$8:$D$1046,A197,'BASE 1'!$I$8:$I$1046,$C$1)</f>
        <v>0</v>
      </c>
      <c r="D197" s="18">
        <f>COUNTIFS('BASE 1'!$D$8:$D$1046,A197,'BASE 1'!$I$8:$I$1046,$D$1)</f>
        <v>1</v>
      </c>
      <c r="E197">
        <f t="shared" ref="E197" si="151">SUM(B197:D197)</f>
        <v>1</v>
      </c>
      <c r="F197">
        <f t="shared" ref="F197:F260" si="152">IF(B197&gt;0,1,0)</f>
        <v>0</v>
      </c>
      <c r="G197">
        <f t="shared" ref="G197:G260" si="153">IF(C197&gt;0,1,0)</f>
        <v>0</v>
      </c>
      <c r="H197">
        <f t="shared" ref="H197:H260" si="154">IF(D197&gt;0,1,0)</f>
        <v>1</v>
      </c>
      <c r="I197">
        <f t="shared" si="148"/>
        <v>0</v>
      </c>
      <c r="J197" s="19">
        <f t="shared" si="149"/>
        <v>1</v>
      </c>
    </row>
    <row r="198" spans="1:10">
      <c r="A198" s="15" t="s">
        <v>229</v>
      </c>
      <c r="B198" s="18">
        <f>COUNTIFS('BASE 1'!$D$8:$D$1046,A198,'BASE 1'!$I$8:$I$1046,$B$1)</f>
        <v>1</v>
      </c>
      <c r="C198" s="18">
        <f>COUNTIFS('BASE 1'!$D$8:$D$1046,A198,'BASE 1'!$I$8:$I$1046,$C$1)</f>
        <v>0</v>
      </c>
      <c r="D198" s="18">
        <f>COUNTIFS('BASE 1'!$D$8:$D$1046,A198,'BASE 1'!$I$8:$I$1046,$D$1)</f>
        <v>2</v>
      </c>
      <c r="E198">
        <f t="shared" ref="E198" si="155">SUM(B198:D198)</f>
        <v>3</v>
      </c>
      <c r="F198">
        <f t="shared" si="152"/>
        <v>1</v>
      </c>
      <c r="G198">
        <f t="shared" si="153"/>
        <v>0</v>
      </c>
      <c r="H198">
        <f t="shared" si="154"/>
        <v>1</v>
      </c>
      <c r="I198">
        <f t="shared" si="148"/>
        <v>0</v>
      </c>
      <c r="J198" s="19">
        <f t="shared" si="149"/>
        <v>2</v>
      </c>
    </row>
    <row r="199" spans="1:10">
      <c r="A199" s="15" t="s">
        <v>230</v>
      </c>
      <c r="B199" s="18">
        <f>COUNTIFS('BASE 1'!$D$8:$D$1046,A199,'BASE 1'!$I$8:$I$1046,$B$1)</f>
        <v>0</v>
      </c>
      <c r="C199" s="18">
        <f>COUNTIFS('BASE 1'!$D$8:$D$1046,A199,'BASE 1'!$I$8:$I$1046,$C$1)</f>
        <v>1</v>
      </c>
      <c r="D199" s="18">
        <f>COUNTIFS('BASE 1'!$D$8:$D$1046,A199,'BASE 1'!$I$8:$I$1046,$D$1)</f>
        <v>0</v>
      </c>
      <c r="E199">
        <f t="shared" ref="E199" si="156">SUM(B199:D199)</f>
        <v>1</v>
      </c>
      <c r="F199">
        <f t="shared" si="152"/>
        <v>0</v>
      </c>
      <c r="G199">
        <f t="shared" si="153"/>
        <v>1</v>
      </c>
      <c r="H199">
        <f t="shared" si="154"/>
        <v>0</v>
      </c>
      <c r="I199">
        <f t="shared" si="148"/>
        <v>0</v>
      </c>
      <c r="J199" s="19">
        <f t="shared" si="149"/>
        <v>1</v>
      </c>
    </row>
    <row r="200" spans="1:10">
      <c r="A200" s="15" t="s">
        <v>231</v>
      </c>
      <c r="B200" s="18">
        <f>COUNTIFS('BASE 1'!$D$8:$D$1046,A200,'BASE 1'!$I$8:$I$1046,$B$1)</f>
        <v>0</v>
      </c>
      <c r="C200" s="18">
        <f>COUNTIFS('BASE 1'!$D$8:$D$1046,A200,'BASE 1'!$I$8:$I$1046,$C$1)</f>
        <v>0</v>
      </c>
      <c r="D200" s="18">
        <f>COUNTIFS('BASE 1'!$D$8:$D$1046,A200,'BASE 1'!$I$8:$I$1046,$D$1)</f>
        <v>3</v>
      </c>
      <c r="E200">
        <f t="shared" ref="E200" si="157">SUM(B200:D200)</f>
        <v>3</v>
      </c>
      <c r="F200">
        <f t="shared" si="152"/>
        <v>0</v>
      </c>
      <c r="G200">
        <f t="shared" si="153"/>
        <v>0</v>
      </c>
      <c r="H200">
        <f t="shared" si="154"/>
        <v>1</v>
      </c>
      <c r="I200">
        <f t="shared" si="148"/>
        <v>0</v>
      </c>
      <c r="J200" s="19">
        <f t="shared" si="149"/>
        <v>1</v>
      </c>
    </row>
    <row r="201" spans="1:10">
      <c r="A201" s="15" t="s">
        <v>232</v>
      </c>
      <c r="B201" s="18">
        <f>COUNTIFS('BASE 1'!$D$8:$D$1046,A201,'BASE 1'!$I$8:$I$1046,$B$1)</f>
        <v>1</v>
      </c>
      <c r="C201" s="18">
        <f>COUNTIFS('BASE 1'!$D$8:$D$1046,A201,'BASE 1'!$I$8:$I$1046,$C$1)</f>
        <v>0</v>
      </c>
      <c r="D201" s="18">
        <f>COUNTIFS('BASE 1'!$D$8:$D$1046,A201,'BASE 1'!$I$8:$I$1046,$D$1)</f>
        <v>1</v>
      </c>
      <c r="E201">
        <f t="shared" ref="E201" si="158">SUM(B201:D201)</f>
        <v>2</v>
      </c>
      <c r="F201">
        <f t="shared" si="152"/>
        <v>1</v>
      </c>
      <c r="G201">
        <f t="shared" si="153"/>
        <v>0</v>
      </c>
      <c r="H201">
        <f t="shared" si="154"/>
        <v>1</v>
      </c>
      <c r="I201">
        <f t="shared" si="148"/>
        <v>0</v>
      </c>
      <c r="J201" s="19">
        <f t="shared" si="149"/>
        <v>2</v>
      </c>
    </row>
    <row r="202" spans="1:10">
      <c r="A202" s="15" t="s">
        <v>233</v>
      </c>
      <c r="B202" s="18">
        <f>COUNTIFS('BASE 1'!$D$8:$D$1046,A202,'BASE 1'!$I$8:$I$1046,$B$1)</f>
        <v>2</v>
      </c>
      <c r="C202" s="18">
        <f>COUNTIFS('BASE 1'!$D$8:$D$1046,A202,'BASE 1'!$I$8:$I$1046,$C$1)</f>
        <v>1</v>
      </c>
      <c r="D202" s="18">
        <f>COUNTIFS('BASE 1'!$D$8:$D$1046,A202,'BASE 1'!$I$8:$I$1046,$D$1)</f>
        <v>1</v>
      </c>
      <c r="E202">
        <f t="shared" ref="E202" si="159">SUM(B202:D202)</f>
        <v>4</v>
      </c>
      <c r="F202">
        <f t="shared" si="152"/>
        <v>1</v>
      </c>
      <c r="G202">
        <f t="shared" si="153"/>
        <v>1</v>
      </c>
      <c r="H202">
        <f t="shared" si="154"/>
        <v>1</v>
      </c>
      <c r="I202">
        <f t="shared" si="148"/>
        <v>0</v>
      </c>
      <c r="J202" s="19">
        <f t="shared" si="149"/>
        <v>3</v>
      </c>
    </row>
    <row r="203" spans="1:10">
      <c r="A203" s="15" t="s">
        <v>234</v>
      </c>
      <c r="B203" s="18">
        <f>COUNTIFS('BASE 1'!$D$8:$D$1046,A203,'BASE 1'!$I$8:$I$1046,$B$1)</f>
        <v>1</v>
      </c>
      <c r="C203" s="18">
        <f>COUNTIFS('BASE 1'!$D$8:$D$1046,A203,'BASE 1'!$I$8:$I$1046,$C$1)</f>
        <v>0</v>
      </c>
      <c r="D203" s="18">
        <f>COUNTIFS('BASE 1'!$D$8:$D$1046,A203,'BASE 1'!$I$8:$I$1046,$D$1)</f>
        <v>1</v>
      </c>
      <c r="E203">
        <f t="shared" ref="E203" si="160">SUM(B203:D203)</f>
        <v>2</v>
      </c>
      <c r="F203">
        <f t="shared" si="152"/>
        <v>1</v>
      </c>
      <c r="G203">
        <f t="shared" si="153"/>
        <v>0</v>
      </c>
      <c r="H203">
        <f t="shared" si="154"/>
        <v>1</v>
      </c>
      <c r="I203">
        <f t="shared" si="148"/>
        <v>0</v>
      </c>
      <c r="J203" s="19">
        <f t="shared" si="149"/>
        <v>2</v>
      </c>
    </row>
    <row r="204" spans="1:10">
      <c r="A204" s="15" t="s">
        <v>235</v>
      </c>
      <c r="B204" s="18">
        <f>COUNTIFS('BASE 1'!$D$8:$D$1046,A204,'BASE 1'!$I$8:$I$1046,$B$1)</f>
        <v>1</v>
      </c>
      <c r="C204" s="18">
        <f>COUNTIFS('BASE 1'!$D$8:$D$1046,A204,'BASE 1'!$I$8:$I$1046,$C$1)</f>
        <v>1</v>
      </c>
      <c r="D204" s="18">
        <f>COUNTIFS('BASE 1'!$D$8:$D$1046,A204,'BASE 1'!$I$8:$I$1046,$D$1)</f>
        <v>0</v>
      </c>
      <c r="E204">
        <f t="shared" ref="E204" si="161">SUM(B204:D204)</f>
        <v>2</v>
      </c>
      <c r="F204">
        <f t="shared" si="152"/>
        <v>1</v>
      </c>
      <c r="G204">
        <f t="shared" si="153"/>
        <v>1</v>
      </c>
      <c r="H204">
        <f t="shared" si="154"/>
        <v>0</v>
      </c>
      <c r="I204">
        <f t="shared" si="148"/>
        <v>0</v>
      </c>
      <c r="J204" s="19">
        <f t="shared" si="149"/>
        <v>2</v>
      </c>
    </row>
    <row r="205" spans="1:10">
      <c r="A205" s="15" t="s">
        <v>236</v>
      </c>
      <c r="B205" s="18">
        <f>COUNTIFS('BASE 1'!$D$8:$D$1046,A205,'BASE 1'!$I$8:$I$1046,$B$1)</f>
        <v>0</v>
      </c>
      <c r="C205" s="18">
        <f>COUNTIFS('BASE 1'!$D$8:$D$1046,A205,'BASE 1'!$I$8:$I$1046,$C$1)</f>
        <v>0</v>
      </c>
      <c r="D205" s="18">
        <f>COUNTIFS('BASE 1'!$D$8:$D$1046,A205,'BASE 1'!$I$8:$I$1046,$D$1)</f>
        <v>3</v>
      </c>
      <c r="E205">
        <f t="shared" ref="E205" si="162">SUM(B205:D205)</f>
        <v>3</v>
      </c>
      <c r="F205">
        <f t="shared" si="152"/>
        <v>0</v>
      </c>
      <c r="G205">
        <f t="shared" si="153"/>
        <v>0</v>
      </c>
      <c r="H205">
        <f t="shared" si="154"/>
        <v>1</v>
      </c>
      <c r="I205">
        <f t="shared" si="148"/>
        <v>0</v>
      </c>
      <c r="J205" s="19">
        <f t="shared" si="149"/>
        <v>1</v>
      </c>
    </row>
    <row r="206" spans="1:10">
      <c r="A206" s="15" t="s">
        <v>237</v>
      </c>
      <c r="B206" s="18">
        <f>COUNTIFS('BASE 1'!$D$8:$D$1046,A206,'BASE 1'!$I$8:$I$1046,$B$1)</f>
        <v>1</v>
      </c>
      <c r="C206" s="18">
        <f>COUNTIFS('BASE 1'!$D$8:$D$1046,A206,'BASE 1'!$I$8:$I$1046,$C$1)</f>
        <v>0</v>
      </c>
      <c r="D206" s="18">
        <f>COUNTIFS('BASE 1'!$D$8:$D$1046,A206,'BASE 1'!$I$8:$I$1046,$D$1)</f>
        <v>1</v>
      </c>
      <c r="E206">
        <f t="shared" ref="E206" si="163">SUM(B206:D206)</f>
        <v>2</v>
      </c>
      <c r="F206">
        <f t="shared" si="152"/>
        <v>1</v>
      </c>
      <c r="G206">
        <f t="shared" si="153"/>
        <v>0</v>
      </c>
      <c r="H206">
        <f t="shared" si="154"/>
        <v>1</v>
      </c>
      <c r="I206">
        <f t="shared" si="148"/>
        <v>0</v>
      </c>
      <c r="J206" s="19">
        <f t="shared" si="149"/>
        <v>2</v>
      </c>
    </row>
    <row r="207" spans="1:10">
      <c r="A207" s="15" t="s">
        <v>238</v>
      </c>
      <c r="B207" s="18">
        <f>COUNTIFS('BASE 1'!$D$8:$D$1046,A207,'BASE 1'!$I$8:$I$1046,$B$1)</f>
        <v>0</v>
      </c>
      <c r="C207" s="18">
        <f>COUNTIFS('BASE 1'!$D$8:$D$1046,A207,'BASE 1'!$I$8:$I$1046,$C$1)</f>
        <v>0</v>
      </c>
      <c r="D207" s="18">
        <f>COUNTIFS('BASE 1'!$D$8:$D$1046,A207,'BASE 1'!$I$8:$I$1046,$D$1)</f>
        <v>3</v>
      </c>
      <c r="E207">
        <f t="shared" ref="E207" si="164">SUM(B207:D207)</f>
        <v>3</v>
      </c>
      <c r="F207">
        <f t="shared" si="152"/>
        <v>0</v>
      </c>
      <c r="G207">
        <f t="shared" si="153"/>
        <v>0</v>
      </c>
      <c r="H207">
        <f t="shared" si="154"/>
        <v>1</v>
      </c>
      <c r="I207">
        <f t="shared" si="148"/>
        <v>0</v>
      </c>
      <c r="J207" s="19">
        <f t="shared" si="149"/>
        <v>1</v>
      </c>
    </row>
    <row r="208" spans="1:10">
      <c r="A208" s="15" t="s">
        <v>239</v>
      </c>
      <c r="B208" s="18">
        <f>COUNTIFS('BASE 1'!$D$8:$D$1046,A208,'BASE 1'!$I$8:$I$1046,$B$1)</f>
        <v>0</v>
      </c>
      <c r="C208" s="18">
        <f>COUNTIFS('BASE 1'!$D$8:$D$1046,A208,'BASE 1'!$I$8:$I$1046,$C$1)</f>
        <v>1</v>
      </c>
      <c r="D208" s="18">
        <f>COUNTIFS('BASE 1'!$D$8:$D$1046,A208,'BASE 1'!$I$8:$I$1046,$D$1)</f>
        <v>0</v>
      </c>
      <c r="E208">
        <f t="shared" ref="E208" si="165">SUM(B208:D208)</f>
        <v>1</v>
      </c>
      <c r="F208">
        <f t="shared" si="152"/>
        <v>0</v>
      </c>
      <c r="G208">
        <f t="shared" si="153"/>
        <v>1</v>
      </c>
      <c r="H208">
        <f t="shared" si="154"/>
        <v>0</v>
      </c>
      <c r="I208">
        <f t="shared" si="148"/>
        <v>0</v>
      </c>
      <c r="J208" s="19">
        <f t="shared" si="149"/>
        <v>1</v>
      </c>
    </row>
    <row r="209" spans="1:10">
      <c r="A209" s="15" t="s">
        <v>240</v>
      </c>
      <c r="B209" s="18">
        <f>COUNTIFS('BASE 1'!$D$8:$D$1046,A209,'BASE 1'!$I$8:$I$1046,$B$1)</f>
        <v>0</v>
      </c>
      <c r="C209" s="18">
        <f>COUNTIFS('BASE 1'!$D$8:$D$1046,A209,'BASE 1'!$I$8:$I$1046,$C$1)</f>
        <v>1</v>
      </c>
      <c r="D209" s="18">
        <f>COUNTIFS('BASE 1'!$D$8:$D$1046,A209,'BASE 1'!$I$8:$I$1046,$D$1)</f>
        <v>0</v>
      </c>
      <c r="E209">
        <f t="shared" ref="E209" si="166">SUM(B209:D209)</f>
        <v>1</v>
      </c>
      <c r="F209">
        <f t="shared" si="152"/>
        <v>0</v>
      </c>
      <c r="G209">
        <f t="shared" si="153"/>
        <v>1</v>
      </c>
      <c r="H209">
        <f t="shared" si="154"/>
        <v>0</v>
      </c>
      <c r="I209">
        <f t="shared" si="148"/>
        <v>0</v>
      </c>
      <c r="J209" s="19">
        <f t="shared" si="149"/>
        <v>1</v>
      </c>
    </row>
    <row r="210" spans="1:10">
      <c r="A210" s="15" t="s">
        <v>241</v>
      </c>
      <c r="B210" s="18">
        <f>COUNTIFS('BASE 1'!$D$8:$D$1046,A210,'BASE 1'!$I$8:$I$1046,$B$1)</f>
        <v>0</v>
      </c>
      <c r="C210" s="18">
        <f>COUNTIFS('BASE 1'!$D$8:$D$1046,A210,'BASE 1'!$I$8:$I$1046,$C$1)</f>
        <v>1</v>
      </c>
      <c r="D210" s="18">
        <f>COUNTIFS('BASE 1'!$D$8:$D$1046,A210,'BASE 1'!$I$8:$I$1046,$D$1)</f>
        <v>0</v>
      </c>
      <c r="E210">
        <f t="shared" ref="E210" si="167">SUM(B210:D210)</f>
        <v>1</v>
      </c>
      <c r="F210">
        <f t="shared" si="152"/>
        <v>0</v>
      </c>
      <c r="G210">
        <f t="shared" si="153"/>
        <v>1</v>
      </c>
      <c r="H210">
        <f t="shared" si="154"/>
        <v>0</v>
      </c>
      <c r="I210">
        <f t="shared" si="148"/>
        <v>0</v>
      </c>
      <c r="J210" s="19">
        <f t="shared" si="149"/>
        <v>1</v>
      </c>
    </row>
    <row r="211" spans="1:10">
      <c r="A211" s="15" t="s">
        <v>242</v>
      </c>
      <c r="B211" s="18">
        <f>COUNTIFS('BASE 1'!$D$8:$D$1046,A211,'BASE 1'!$I$8:$I$1046,$B$1)</f>
        <v>1</v>
      </c>
      <c r="C211" s="18">
        <f>COUNTIFS('BASE 1'!$D$8:$D$1046,A211,'BASE 1'!$I$8:$I$1046,$C$1)</f>
        <v>1</v>
      </c>
      <c r="D211" s="18">
        <f>COUNTIFS('BASE 1'!$D$8:$D$1046,A211,'BASE 1'!$I$8:$I$1046,$D$1)</f>
        <v>1</v>
      </c>
      <c r="E211">
        <f t="shared" ref="E211" si="168">SUM(B211:D211)</f>
        <v>3</v>
      </c>
      <c r="F211">
        <f t="shared" si="152"/>
        <v>1</v>
      </c>
      <c r="G211">
        <f t="shared" si="153"/>
        <v>1</v>
      </c>
      <c r="H211">
        <f t="shared" si="154"/>
        <v>1</v>
      </c>
      <c r="I211">
        <f t="shared" si="148"/>
        <v>0</v>
      </c>
      <c r="J211" s="19">
        <f t="shared" si="149"/>
        <v>3</v>
      </c>
    </row>
    <row r="212" spans="1:10">
      <c r="A212" s="15" t="s">
        <v>243</v>
      </c>
      <c r="B212" s="18">
        <f>COUNTIFS('BASE 1'!$D$8:$D$1046,A212,'BASE 1'!$I$8:$I$1046,$B$1)</f>
        <v>0</v>
      </c>
      <c r="C212" s="18">
        <f>COUNTIFS('BASE 1'!$D$8:$D$1046,A212,'BASE 1'!$I$8:$I$1046,$C$1)</f>
        <v>1</v>
      </c>
      <c r="D212" s="18">
        <f>COUNTIFS('BASE 1'!$D$8:$D$1046,A212,'BASE 1'!$I$8:$I$1046,$D$1)</f>
        <v>0</v>
      </c>
      <c r="E212">
        <f t="shared" ref="E212" si="169">SUM(B212:D212)</f>
        <v>1</v>
      </c>
      <c r="F212">
        <f t="shared" si="152"/>
        <v>0</v>
      </c>
      <c r="G212">
        <f t="shared" si="153"/>
        <v>1</v>
      </c>
      <c r="H212">
        <f t="shared" si="154"/>
        <v>0</v>
      </c>
      <c r="I212">
        <f t="shared" si="148"/>
        <v>0</v>
      </c>
      <c r="J212" s="19">
        <f t="shared" si="149"/>
        <v>1</v>
      </c>
    </row>
    <row r="213" spans="1:10">
      <c r="A213" s="15" t="s">
        <v>244</v>
      </c>
      <c r="B213" s="18">
        <f>COUNTIFS('BASE 1'!$D$8:$D$1046,A213,'BASE 1'!$I$8:$I$1046,$B$1)</f>
        <v>1</v>
      </c>
      <c r="C213" s="18">
        <f>COUNTIFS('BASE 1'!$D$8:$D$1046,A213,'BASE 1'!$I$8:$I$1046,$C$1)</f>
        <v>7</v>
      </c>
      <c r="D213" s="18">
        <f>COUNTIFS('BASE 1'!$D$8:$D$1046,A213,'BASE 1'!$I$8:$I$1046,$D$1)</f>
        <v>0</v>
      </c>
      <c r="E213">
        <f t="shared" ref="E213" si="170">SUM(B213:D213)</f>
        <v>8</v>
      </c>
      <c r="F213">
        <f t="shared" si="152"/>
        <v>1</v>
      </c>
      <c r="G213">
        <f t="shared" si="153"/>
        <v>1</v>
      </c>
      <c r="H213">
        <f t="shared" si="154"/>
        <v>0</v>
      </c>
      <c r="I213">
        <f t="shared" si="148"/>
        <v>0</v>
      </c>
      <c r="J213" s="19">
        <f t="shared" si="149"/>
        <v>2</v>
      </c>
    </row>
    <row r="214" spans="1:10">
      <c r="A214" s="15" t="s">
        <v>245</v>
      </c>
      <c r="B214" s="18">
        <f>COUNTIFS('BASE 1'!$D$8:$D$1046,A214,'BASE 1'!$I$8:$I$1046,$B$1)</f>
        <v>1</v>
      </c>
      <c r="C214" s="18">
        <f>COUNTIFS('BASE 1'!$D$8:$D$1046,A214,'BASE 1'!$I$8:$I$1046,$C$1)</f>
        <v>1</v>
      </c>
      <c r="D214" s="18">
        <f>COUNTIFS('BASE 1'!$D$8:$D$1046,A214,'BASE 1'!$I$8:$I$1046,$D$1)</f>
        <v>4</v>
      </c>
      <c r="E214">
        <f t="shared" ref="E214" si="171">SUM(B214:D214)</f>
        <v>6</v>
      </c>
      <c r="F214">
        <f t="shared" si="152"/>
        <v>1</v>
      </c>
      <c r="G214">
        <f t="shared" si="153"/>
        <v>1</v>
      </c>
      <c r="H214">
        <f t="shared" si="154"/>
        <v>1</v>
      </c>
      <c r="I214">
        <f t="shared" si="148"/>
        <v>0</v>
      </c>
      <c r="J214" s="19">
        <f t="shared" si="149"/>
        <v>3</v>
      </c>
    </row>
    <row r="215" spans="1:10">
      <c r="A215" s="15" t="s">
        <v>246</v>
      </c>
      <c r="B215" s="18">
        <f>COUNTIFS('BASE 1'!$D$8:$D$1046,A215,'BASE 1'!$I$8:$I$1046,$B$1)</f>
        <v>0</v>
      </c>
      <c r="C215" s="18">
        <f>COUNTIFS('BASE 1'!$D$8:$D$1046,A215,'BASE 1'!$I$8:$I$1046,$C$1)</f>
        <v>0</v>
      </c>
      <c r="D215" s="18">
        <f>COUNTIFS('BASE 1'!$D$8:$D$1046,A215,'BASE 1'!$I$8:$I$1046,$D$1)</f>
        <v>2</v>
      </c>
      <c r="E215">
        <f t="shared" ref="E215" si="172">SUM(B215:D215)</f>
        <v>2</v>
      </c>
      <c r="F215">
        <f t="shared" si="152"/>
        <v>0</v>
      </c>
      <c r="G215">
        <f t="shared" si="153"/>
        <v>0</v>
      </c>
      <c r="H215">
        <f t="shared" si="154"/>
        <v>1</v>
      </c>
      <c r="I215">
        <f t="shared" si="148"/>
        <v>0</v>
      </c>
      <c r="J215" s="19">
        <f t="shared" si="149"/>
        <v>1</v>
      </c>
    </row>
    <row r="216" spans="1:10">
      <c r="A216" s="15" t="s">
        <v>247</v>
      </c>
      <c r="B216" s="18">
        <f>COUNTIFS('BASE 1'!$D$8:$D$1046,A216,'BASE 1'!$I$8:$I$1046,$B$1)</f>
        <v>0</v>
      </c>
      <c r="C216" s="18">
        <f>COUNTIFS('BASE 1'!$D$8:$D$1046,A216,'BASE 1'!$I$8:$I$1046,$C$1)</f>
        <v>1</v>
      </c>
      <c r="D216" s="18">
        <f>COUNTIFS('BASE 1'!$D$8:$D$1046,A216,'BASE 1'!$I$8:$I$1046,$D$1)</f>
        <v>0</v>
      </c>
      <c r="E216">
        <f t="shared" ref="E216" si="173">SUM(B216:D216)</f>
        <v>1</v>
      </c>
      <c r="F216">
        <f t="shared" si="152"/>
        <v>0</v>
      </c>
      <c r="G216">
        <f t="shared" si="153"/>
        <v>1</v>
      </c>
      <c r="H216">
        <f t="shared" si="154"/>
        <v>0</v>
      </c>
      <c r="I216">
        <f t="shared" si="148"/>
        <v>0</v>
      </c>
      <c r="J216" s="19">
        <f t="shared" si="149"/>
        <v>1</v>
      </c>
    </row>
    <row r="217" spans="1:10">
      <c r="A217" s="15" t="s">
        <v>248</v>
      </c>
      <c r="B217" s="18">
        <f>COUNTIFS('BASE 1'!$D$8:$D$1046,A217,'BASE 1'!$I$8:$I$1046,$B$1)</f>
        <v>0</v>
      </c>
      <c r="C217" s="18">
        <f>COUNTIFS('BASE 1'!$D$8:$D$1046,A217,'BASE 1'!$I$8:$I$1046,$C$1)</f>
        <v>0</v>
      </c>
      <c r="D217" s="18">
        <f>COUNTIFS('BASE 1'!$D$8:$D$1046,A217,'BASE 1'!$I$8:$I$1046,$D$1)</f>
        <v>2</v>
      </c>
      <c r="E217">
        <f t="shared" ref="E217" si="174">SUM(B217:D217)</f>
        <v>2</v>
      </c>
      <c r="F217">
        <f t="shared" si="152"/>
        <v>0</v>
      </c>
      <c r="G217">
        <f t="shared" si="153"/>
        <v>0</v>
      </c>
      <c r="H217">
        <f t="shared" si="154"/>
        <v>1</v>
      </c>
      <c r="I217">
        <f t="shared" si="148"/>
        <v>0</v>
      </c>
      <c r="J217" s="19">
        <f t="shared" si="149"/>
        <v>1</v>
      </c>
    </row>
    <row r="218" spans="1:10">
      <c r="A218" s="15" t="s">
        <v>249</v>
      </c>
      <c r="B218" s="18">
        <f>COUNTIFS('BASE 1'!$D$8:$D$1046,A218,'BASE 1'!$I$8:$I$1046,$B$1)</f>
        <v>1</v>
      </c>
      <c r="C218" s="18">
        <f>COUNTIFS('BASE 1'!$D$8:$D$1046,A218,'BASE 1'!$I$8:$I$1046,$C$1)</f>
        <v>0</v>
      </c>
      <c r="D218" s="18">
        <f>COUNTIFS('BASE 1'!$D$8:$D$1046,A218,'BASE 1'!$I$8:$I$1046,$D$1)</f>
        <v>1</v>
      </c>
      <c r="E218">
        <f t="shared" ref="E218" si="175">SUM(B218:D218)</f>
        <v>2</v>
      </c>
      <c r="F218">
        <f t="shared" si="152"/>
        <v>1</v>
      </c>
      <c r="G218">
        <f t="shared" si="153"/>
        <v>0</v>
      </c>
      <c r="H218">
        <f t="shared" si="154"/>
        <v>1</v>
      </c>
      <c r="I218">
        <f t="shared" si="148"/>
        <v>0</v>
      </c>
      <c r="J218" s="19">
        <f t="shared" si="149"/>
        <v>2</v>
      </c>
    </row>
    <row r="219" spans="1:10">
      <c r="A219" s="15" t="s">
        <v>250</v>
      </c>
      <c r="B219" s="18">
        <f>COUNTIFS('BASE 1'!$D$8:$D$1046,A219,'BASE 1'!$I$8:$I$1046,$B$1)</f>
        <v>1</v>
      </c>
      <c r="C219" s="18">
        <f>COUNTIFS('BASE 1'!$D$8:$D$1046,A219,'BASE 1'!$I$8:$I$1046,$C$1)</f>
        <v>0</v>
      </c>
      <c r="D219" s="18">
        <f>COUNTIFS('BASE 1'!$D$8:$D$1046,A219,'BASE 1'!$I$8:$I$1046,$D$1)</f>
        <v>2</v>
      </c>
      <c r="E219">
        <f t="shared" ref="E219" si="176">SUM(B219:D219)</f>
        <v>3</v>
      </c>
      <c r="F219">
        <f t="shared" si="152"/>
        <v>1</v>
      </c>
      <c r="G219">
        <f t="shared" si="153"/>
        <v>0</v>
      </c>
      <c r="H219">
        <f t="shared" si="154"/>
        <v>1</v>
      </c>
      <c r="I219">
        <f t="shared" si="148"/>
        <v>0</v>
      </c>
      <c r="J219" s="19">
        <f t="shared" si="149"/>
        <v>2</v>
      </c>
    </row>
    <row r="220" spans="1:10">
      <c r="A220" s="15" t="s">
        <v>251</v>
      </c>
      <c r="B220" s="18">
        <f>COUNTIFS('BASE 1'!$D$8:$D$1046,A220,'BASE 1'!$I$8:$I$1046,$B$1)</f>
        <v>0</v>
      </c>
      <c r="C220" s="18">
        <f>COUNTIFS('BASE 1'!$D$8:$D$1046,A220,'BASE 1'!$I$8:$I$1046,$C$1)</f>
        <v>1</v>
      </c>
      <c r="D220" s="18">
        <f>COUNTIFS('BASE 1'!$D$8:$D$1046,A220,'BASE 1'!$I$8:$I$1046,$D$1)</f>
        <v>0</v>
      </c>
      <c r="E220">
        <f t="shared" ref="E220" si="177">SUM(B220:D220)</f>
        <v>1</v>
      </c>
      <c r="F220">
        <f t="shared" si="152"/>
        <v>0</v>
      </c>
      <c r="G220">
        <f t="shared" si="153"/>
        <v>1</v>
      </c>
      <c r="H220">
        <f t="shared" si="154"/>
        <v>0</v>
      </c>
      <c r="I220">
        <f t="shared" si="148"/>
        <v>0</v>
      </c>
      <c r="J220" s="19">
        <f t="shared" si="149"/>
        <v>1</v>
      </c>
    </row>
    <row r="221" spans="1:10">
      <c r="A221" s="15" t="s">
        <v>252</v>
      </c>
      <c r="B221" s="18">
        <f>COUNTIFS('BASE 1'!$D$8:$D$1046,A221,'BASE 1'!$I$8:$I$1046,$B$1)</f>
        <v>0</v>
      </c>
      <c r="C221" s="18">
        <f>COUNTIFS('BASE 1'!$D$8:$D$1046,A221,'BASE 1'!$I$8:$I$1046,$C$1)</f>
        <v>0</v>
      </c>
      <c r="D221" s="18">
        <f>COUNTIFS('BASE 1'!$D$8:$D$1046,A221,'BASE 1'!$I$8:$I$1046,$D$1)</f>
        <v>1</v>
      </c>
      <c r="E221">
        <f t="shared" ref="E221" si="178">SUM(B221:D221)</f>
        <v>1</v>
      </c>
      <c r="F221">
        <f t="shared" si="152"/>
        <v>0</v>
      </c>
      <c r="G221">
        <f t="shared" si="153"/>
        <v>0</v>
      </c>
      <c r="H221">
        <f t="shared" si="154"/>
        <v>1</v>
      </c>
      <c r="I221">
        <f t="shared" si="148"/>
        <v>0</v>
      </c>
      <c r="J221" s="19">
        <f t="shared" si="149"/>
        <v>1</v>
      </c>
    </row>
    <row r="222" spans="1:10">
      <c r="A222" s="15" t="s">
        <v>253</v>
      </c>
      <c r="B222" s="18">
        <f>COUNTIFS('BASE 1'!$D$8:$D$1046,A222,'BASE 1'!$I$8:$I$1046,$B$1)</f>
        <v>2</v>
      </c>
      <c r="C222" s="18">
        <f>COUNTIFS('BASE 1'!$D$8:$D$1046,A222,'BASE 1'!$I$8:$I$1046,$C$1)</f>
        <v>0</v>
      </c>
      <c r="D222" s="18">
        <f>COUNTIFS('BASE 1'!$D$8:$D$1046,A222,'BASE 1'!$I$8:$I$1046,$D$1)</f>
        <v>1</v>
      </c>
      <c r="E222">
        <f t="shared" ref="E222" si="179">SUM(B222:D222)</f>
        <v>3</v>
      </c>
      <c r="F222">
        <f t="shared" si="152"/>
        <v>1</v>
      </c>
      <c r="G222">
        <f t="shared" si="153"/>
        <v>0</v>
      </c>
      <c r="H222">
        <f t="shared" si="154"/>
        <v>1</v>
      </c>
      <c r="I222">
        <f t="shared" si="148"/>
        <v>0</v>
      </c>
      <c r="J222" s="19">
        <f t="shared" si="149"/>
        <v>2</v>
      </c>
    </row>
    <row r="223" spans="1:10">
      <c r="A223" s="15" t="s">
        <v>254</v>
      </c>
      <c r="B223" s="18">
        <f>COUNTIFS('BASE 1'!$D$8:$D$1046,A223,'BASE 1'!$I$8:$I$1046,$B$1)</f>
        <v>0</v>
      </c>
      <c r="C223" s="18">
        <f>COUNTIFS('BASE 1'!$D$8:$D$1046,A223,'BASE 1'!$I$8:$I$1046,$C$1)</f>
        <v>0</v>
      </c>
      <c r="D223" s="18">
        <f>COUNTIFS('BASE 1'!$D$8:$D$1046,A223,'BASE 1'!$I$8:$I$1046,$D$1)</f>
        <v>1</v>
      </c>
      <c r="E223">
        <f t="shared" ref="E223" si="180">SUM(B223:D223)</f>
        <v>1</v>
      </c>
      <c r="F223">
        <f t="shared" si="152"/>
        <v>0</v>
      </c>
      <c r="G223">
        <f t="shared" si="153"/>
        <v>0</v>
      </c>
      <c r="H223">
        <f t="shared" si="154"/>
        <v>1</v>
      </c>
      <c r="I223">
        <f t="shared" si="148"/>
        <v>0</v>
      </c>
      <c r="J223" s="19">
        <f t="shared" si="149"/>
        <v>1</v>
      </c>
    </row>
    <row r="224" spans="1:10">
      <c r="A224" s="15" t="s">
        <v>255</v>
      </c>
      <c r="B224" s="18">
        <f>COUNTIFS('BASE 1'!$D$8:$D$1046,A224,'BASE 1'!$I$8:$I$1046,$B$1)</f>
        <v>0</v>
      </c>
      <c r="C224" s="18">
        <f>COUNTIFS('BASE 1'!$D$8:$D$1046,A224,'BASE 1'!$I$8:$I$1046,$C$1)</f>
        <v>1</v>
      </c>
      <c r="D224" s="18">
        <f>COUNTIFS('BASE 1'!$D$8:$D$1046,A224,'BASE 1'!$I$8:$I$1046,$D$1)</f>
        <v>0</v>
      </c>
      <c r="E224">
        <f t="shared" ref="E224" si="181">SUM(B224:D224)</f>
        <v>1</v>
      </c>
      <c r="F224">
        <f t="shared" si="152"/>
        <v>0</v>
      </c>
      <c r="G224">
        <f t="shared" si="153"/>
        <v>1</v>
      </c>
      <c r="H224">
        <f t="shared" si="154"/>
        <v>0</v>
      </c>
      <c r="I224">
        <f t="shared" si="148"/>
        <v>0</v>
      </c>
      <c r="J224" s="19">
        <f t="shared" si="149"/>
        <v>1</v>
      </c>
    </row>
    <row r="225" spans="1:10">
      <c r="A225" s="15" t="s">
        <v>256</v>
      </c>
      <c r="B225" s="18">
        <f>COUNTIFS('BASE 1'!$D$8:$D$1046,A225,'BASE 1'!$I$8:$I$1046,$B$1)</f>
        <v>0</v>
      </c>
      <c r="C225" s="18">
        <f>COUNTIFS('BASE 1'!$D$8:$D$1046,A225,'BASE 1'!$I$8:$I$1046,$C$1)</f>
        <v>0</v>
      </c>
      <c r="D225" s="18">
        <f>COUNTIFS('BASE 1'!$D$8:$D$1046,A225,'BASE 1'!$I$8:$I$1046,$D$1)</f>
        <v>1</v>
      </c>
      <c r="E225">
        <f t="shared" ref="E225" si="182">SUM(B225:D225)</f>
        <v>1</v>
      </c>
      <c r="F225">
        <f t="shared" si="152"/>
        <v>0</v>
      </c>
      <c r="G225">
        <f t="shared" si="153"/>
        <v>0</v>
      </c>
      <c r="H225">
        <f t="shared" si="154"/>
        <v>1</v>
      </c>
      <c r="I225">
        <f t="shared" si="148"/>
        <v>0</v>
      </c>
      <c r="J225" s="19">
        <f t="shared" si="149"/>
        <v>1</v>
      </c>
    </row>
    <row r="226" spans="1:10">
      <c r="A226" s="15" t="s">
        <v>257</v>
      </c>
      <c r="B226" s="18">
        <f>COUNTIFS('BASE 1'!$D$8:$D$1046,A226,'BASE 1'!$I$8:$I$1046,$B$1)</f>
        <v>0</v>
      </c>
      <c r="C226" s="18">
        <f>COUNTIFS('BASE 1'!$D$8:$D$1046,A226,'BASE 1'!$I$8:$I$1046,$C$1)</f>
        <v>0</v>
      </c>
      <c r="D226" s="18">
        <f>COUNTIFS('BASE 1'!$D$8:$D$1046,A226,'BASE 1'!$I$8:$I$1046,$D$1)</f>
        <v>1</v>
      </c>
      <c r="E226">
        <f t="shared" ref="E226" si="183">SUM(B226:D226)</f>
        <v>1</v>
      </c>
      <c r="F226">
        <f t="shared" si="152"/>
        <v>0</v>
      </c>
      <c r="G226">
        <f t="shared" si="153"/>
        <v>0</v>
      </c>
      <c r="H226">
        <f t="shared" si="154"/>
        <v>1</v>
      </c>
      <c r="I226">
        <f t="shared" si="148"/>
        <v>0</v>
      </c>
      <c r="J226" s="19">
        <f t="shared" si="149"/>
        <v>1</v>
      </c>
    </row>
    <row r="227" spans="1:10">
      <c r="A227" s="15" t="s">
        <v>258</v>
      </c>
      <c r="B227" s="18">
        <f>COUNTIFS('BASE 1'!$D$8:$D$1046,A227,'BASE 1'!$I$8:$I$1046,$B$1)</f>
        <v>0</v>
      </c>
      <c r="C227" s="18">
        <f>COUNTIFS('BASE 1'!$D$8:$D$1046,A227,'BASE 1'!$I$8:$I$1046,$C$1)</f>
        <v>0</v>
      </c>
      <c r="D227" s="18">
        <f>COUNTIFS('BASE 1'!$D$8:$D$1046,A227,'BASE 1'!$I$8:$I$1046,$D$1)</f>
        <v>2</v>
      </c>
      <c r="E227">
        <f t="shared" ref="E227" si="184">SUM(B227:D227)</f>
        <v>2</v>
      </c>
      <c r="F227">
        <f t="shared" si="152"/>
        <v>0</v>
      </c>
      <c r="G227">
        <f t="shared" si="153"/>
        <v>0</v>
      </c>
      <c r="H227">
        <f t="shared" si="154"/>
        <v>1</v>
      </c>
      <c r="I227">
        <f t="shared" si="148"/>
        <v>0</v>
      </c>
      <c r="J227" s="19">
        <f t="shared" si="149"/>
        <v>1</v>
      </c>
    </row>
    <row r="228" spans="1:10">
      <c r="A228" s="15" t="s">
        <v>259</v>
      </c>
      <c r="B228" s="18">
        <f>COUNTIFS('BASE 1'!$D$8:$D$1046,A228,'BASE 1'!$I$8:$I$1046,$B$1)</f>
        <v>0</v>
      </c>
      <c r="C228" s="18">
        <f>COUNTIFS('BASE 1'!$D$8:$D$1046,A228,'BASE 1'!$I$8:$I$1046,$C$1)</f>
        <v>1</v>
      </c>
      <c r="D228" s="18">
        <f>COUNTIFS('BASE 1'!$D$8:$D$1046,A228,'BASE 1'!$I$8:$I$1046,$D$1)</f>
        <v>0</v>
      </c>
      <c r="E228">
        <f t="shared" ref="E228" si="185">SUM(B228:D228)</f>
        <v>1</v>
      </c>
      <c r="F228">
        <f t="shared" si="152"/>
        <v>0</v>
      </c>
      <c r="G228">
        <f t="shared" si="153"/>
        <v>1</v>
      </c>
      <c r="H228">
        <f t="shared" si="154"/>
        <v>0</v>
      </c>
      <c r="I228">
        <f t="shared" si="148"/>
        <v>0</v>
      </c>
      <c r="J228" s="19">
        <f t="shared" si="149"/>
        <v>1</v>
      </c>
    </row>
    <row r="229" spans="1:10">
      <c r="A229" s="15" t="s">
        <v>260</v>
      </c>
      <c r="B229" s="18">
        <f>COUNTIFS('BASE 1'!$D$8:$D$1046,A229,'BASE 1'!$I$8:$I$1046,$B$1)</f>
        <v>1</v>
      </c>
      <c r="C229" s="18">
        <f>COUNTIFS('BASE 1'!$D$8:$D$1046,A229,'BASE 1'!$I$8:$I$1046,$C$1)</f>
        <v>0</v>
      </c>
      <c r="D229" s="18">
        <f>COUNTIFS('BASE 1'!$D$8:$D$1046,A229,'BASE 1'!$I$8:$I$1046,$D$1)</f>
        <v>1</v>
      </c>
      <c r="E229">
        <f t="shared" ref="E229" si="186">SUM(B229:D229)</f>
        <v>2</v>
      </c>
      <c r="F229">
        <f t="shared" si="152"/>
        <v>1</v>
      </c>
      <c r="G229">
        <f t="shared" si="153"/>
        <v>0</v>
      </c>
      <c r="H229">
        <f t="shared" si="154"/>
        <v>1</v>
      </c>
      <c r="I229">
        <f t="shared" si="148"/>
        <v>0</v>
      </c>
      <c r="J229" s="19">
        <f t="shared" si="149"/>
        <v>2</v>
      </c>
    </row>
    <row r="230" spans="1:10">
      <c r="A230" s="15" t="s">
        <v>261</v>
      </c>
      <c r="B230" s="18">
        <f>COUNTIFS('BASE 1'!$D$8:$D$1046,A230,'BASE 1'!$I$8:$I$1046,$B$1)</f>
        <v>1</v>
      </c>
      <c r="C230" s="18">
        <f>COUNTIFS('BASE 1'!$D$8:$D$1046,A230,'BASE 1'!$I$8:$I$1046,$C$1)</f>
        <v>1</v>
      </c>
      <c r="D230" s="18">
        <f>COUNTIFS('BASE 1'!$D$8:$D$1046,A230,'BASE 1'!$I$8:$I$1046,$D$1)</f>
        <v>0</v>
      </c>
      <c r="E230">
        <f t="shared" ref="E230" si="187">SUM(B230:D230)</f>
        <v>2</v>
      </c>
      <c r="F230">
        <f t="shared" si="152"/>
        <v>1</v>
      </c>
      <c r="G230">
        <f t="shared" si="153"/>
        <v>1</v>
      </c>
      <c r="H230">
        <f t="shared" si="154"/>
        <v>0</v>
      </c>
      <c r="I230">
        <f t="shared" si="148"/>
        <v>0</v>
      </c>
      <c r="J230" s="19">
        <f t="shared" si="149"/>
        <v>2</v>
      </c>
    </row>
    <row r="231" spans="1:10">
      <c r="A231" s="15" t="s">
        <v>262</v>
      </c>
      <c r="B231" s="18">
        <f>COUNTIFS('BASE 1'!$D$8:$D$1046,A231,'BASE 1'!$I$8:$I$1046,$B$1)</f>
        <v>2</v>
      </c>
      <c r="C231" s="18">
        <f>COUNTIFS('BASE 1'!$D$8:$D$1046,A231,'BASE 1'!$I$8:$I$1046,$C$1)</f>
        <v>0</v>
      </c>
      <c r="D231" s="18">
        <f>COUNTIFS('BASE 1'!$D$8:$D$1046,A231,'BASE 1'!$I$8:$I$1046,$D$1)</f>
        <v>1</v>
      </c>
      <c r="E231">
        <f t="shared" ref="E231" si="188">SUM(B231:D231)</f>
        <v>3</v>
      </c>
      <c r="F231">
        <f t="shared" si="152"/>
        <v>1</v>
      </c>
      <c r="G231">
        <f t="shared" si="153"/>
        <v>0</v>
      </c>
      <c r="H231">
        <f t="shared" si="154"/>
        <v>1</v>
      </c>
      <c r="I231">
        <f t="shared" si="148"/>
        <v>0</v>
      </c>
      <c r="J231" s="19">
        <f t="shared" si="149"/>
        <v>2</v>
      </c>
    </row>
    <row r="232" spans="1:10">
      <c r="A232" s="15" t="s">
        <v>263</v>
      </c>
      <c r="B232" s="18">
        <f>COUNTIFS('BASE 1'!$D$8:$D$1046,A232,'BASE 1'!$I$8:$I$1046,$B$1)</f>
        <v>0</v>
      </c>
      <c r="C232" s="18">
        <f>COUNTIFS('BASE 1'!$D$8:$D$1046,A232,'BASE 1'!$I$8:$I$1046,$C$1)</f>
        <v>0</v>
      </c>
      <c r="D232" s="18">
        <f>COUNTIFS('BASE 1'!$D$8:$D$1046,A232,'BASE 1'!$I$8:$I$1046,$D$1)</f>
        <v>2</v>
      </c>
      <c r="E232">
        <f t="shared" ref="E232" si="189">SUM(B232:D232)</f>
        <v>2</v>
      </c>
      <c r="F232">
        <f t="shared" si="152"/>
        <v>0</v>
      </c>
      <c r="G232">
        <f t="shared" si="153"/>
        <v>0</v>
      </c>
      <c r="H232">
        <f t="shared" si="154"/>
        <v>1</v>
      </c>
      <c r="I232">
        <f t="shared" si="148"/>
        <v>0</v>
      </c>
      <c r="J232" s="19">
        <f t="shared" si="149"/>
        <v>1</v>
      </c>
    </row>
    <row r="233" spans="1:10">
      <c r="A233" s="15" t="s">
        <v>264</v>
      </c>
      <c r="B233" s="18">
        <f>COUNTIFS('BASE 1'!$D$8:$D$1046,A233,'BASE 1'!$I$8:$I$1046,$B$1)</f>
        <v>2</v>
      </c>
      <c r="C233" s="18">
        <f>COUNTIFS('BASE 1'!$D$8:$D$1046,A233,'BASE 1'!$I$8:$I$1046,$C$1)</f>
        <v>0</v>
      </c>
      <c r="D233" s="18">
        <f>COUNTIFS('BASE 1'!$D$8:$D$1046,A233,'BASE 1'!$I$8:$I$1046,$D$1)</f>
        <v>0</v>
      </c>
      <c r="E233">
        <f t="shared" ref="E233" si="190">SUM(B233:D233)</f>
        <v>2</v>
      </c>
      <c r="F233">
        <f t="shared" si="152"/>
        <v>1</v>
      </c>
      <c r="G233">
        <f t="shared" si="153"/>
        <v>0</v>
      </c>
      <c r="H233">
        <f t="shared" si="154"/>
        <v>0</v>
      </c>
      <c r="I233">
        <f t="shared" si="148"/>
        <v>0</v>
      </c>
      <c r="J233" s="19">
        <f t="shared" si="149"/>
        <v>1</v>
      </c>
    </row>
    <row r="234" spans="1:10">
      <c r="A234" s="15" t="s">
        <v>265</v>
      </c>
      <c r="B234" s="18">
        <f>COUNTIFS('BASE 1'!$D$8:$D$1046,A234,'BASE 1'!$I$8:$I$1046,$B$1)</f>
        <v>4</v>
      </c>
      <c r="C234" s="18">
        <f>COUNTIFS('BASE 1'!$D$8:$D$1046,A234,'BASE 1'!$I$8:$I$1046,$C$1)</f>
        <v>2</v>
      </c>
      <c r="D234" s="18">
        <f>COUNTIFS('BASE 1'!$D$8:$D$1046,A234,'BASE 1'!$I$8:$I$1046,$D$1)</f>
        <v>2</v>
      </c>
      <c r="E234">
        <f t="shared" ref="E234" si="191">SUM(B234:D234)</f>
        <v>8</v>
      </c>
      <c r="F234">
        <f t="shared" si="152"/>
        <v>1</v>
      </c>
      <c r="G234">
        <f t="shared" si="153"/>
        <v>1</v>
      </c>
      <c r="H234">
        <f t="shared" si="154"/>
        <v>1</v>
      </c>
      <c r="I234">
        <f t="shared" si="148"/>
        <v>0</v>
      </c>
      <c r="J234" s="19">
        <f t="shared" si="149"/>
        <v>3</v>
      </c>
    </row>
    <row r="235" spans="1:10">
      <c r="A235" s="15" t="s">
        <v>266</v>
      </c>
      <c r="B235" s="18">
        <f>COUNTIFS('BASE 1'!$D$8:$D$1046,A235,'BASE 1'!$I$8:$I$1046,$B$1)</f>
        <v>1</v>
      </c>
      <c r="C235" s="18">
        <f>COUNTIFS('BASE 1'!$D$8:$D$1046,A235,'BASE 1'!$I$8:$I$1046,$C$1)</f>
        <v>0</v>
      </c>
      <c r="D235" s="18">
        <f>COUNTIFS('BASE 1'!$D$8:$D$1046,A235,'BASE 1'!$I$8:$I$1046,$D$1)</f>
        <v>0</v>
      </c>
      <c r="E235">
        <f t="shared" ref="E235" si="192">SUM(B235:D235)</f>
        <v>1</v>
      </c>
      <c r="F235">
        <f t="shared" si="152"/>
        <v>1</v>
      </c>
      <c r="G235">
        <f t="shared" si="153"/>
        <v>0</v>
      </c>
      <c r="H235">
        <f t="shared" si="154"/>
        <v>0</v>
      </c>
      <c r="I235">
        <f t="shared" si="148"/>
        <v>0</v>
      </c>
      <c r="J235" s="19">
        <f t="shared" si="149"/>
        <v>1</v>
      </c>
    </row>
    <row r="236" spans="1:10">
      <c r="A236" s="15" t="s">
        <v>267</v>
      </c>
      <c r="B236" s="18">
        <f>COUNTIFS('BASE 1'!$D$8:$D$1046,A236,'BASE 1'!$I$8:$I$1046,$B$1)</f>
        <v>0</v>
      </c>
      <c r="C236" s="18">
        <f>COUNTIFS('BASE 1'!$D$8:$D$1046,A236,'BASE 1'!$I$8:$I$1046,$C$1)</f>
        <v>0</v>
      </c>
      <c r="D236" s="18">
        <f>COUNTIFS('BASE 1'!$D$8:$D$1046,A236,'BASE 1'!$I$8:$I$1046,$D$1)</f>
        <v>8</v>
      </c>
      <c r="E236">
        <f t="shared" ref="E236" si="193">SUM(B236:D236)</f>
        <v>8</v>
      </c>
      <c r="F236">
        <f t="shared" si="152"/>
        <v>0</v>
      </c>
      <c r="G236">
        <f t="shared" si="153"/>
        <v>0</v>
      </c>
      <c r="H236">
        <f t="shared" si="154"/>
        <v>1</v>
      </c>
      <c r="I236">
        <f t="shared" si="148"/>
        <v>0</v>
      </c>
      <c r="J236" s="19">
        <f t="shared" si="149"/>
        <v>1</v>
      </c>
    </row>
    <row r="237" spans="1:10">
      <c r="A237" s="15" t="s">
        <v>268</v>
      </c>
      <c r="B237" s="18">
        <f>COUNTIFS('BASE 1'!$D$8:$D$1046,A237,'BASE 1'!$I$8:$I$1046,$B$1)</f>
        <v>0</v>
      </c>
      <c r="C237" s="18">
        <f>COUNTIFS('BASE 1'!$D$8:$D$1046,A237,'BASE 1'!$I$8:$I$1046,$C$1)</f>
        <v>0</v>
      </c>
      <c r="D237" s="18">
        <f>COUNTIFS('BASE 1'!$D$8:$D$1046,A237,'BASE 1'!$I$8:$I$1046,$D$1)</f>
        <v>3</v>
      </c>
      <c r="E237">
        <f t="shared" ref="E237" si="194">SUM(B237:D237)</f>
        <v>3</v>
      </c>
      <c r="F237">
        <f t="shared" si="152"/>
        <v>0</v>
      </c>
      <c r="G237">
        <f t="shared" si="153"/>
        <v>0</v>
      </c>
      <c r="H237">
        <f t="shared" si="154"/>
        <v>1</v>
      </c>
      <c r="I237">
        <f t="shared" si="148"/>
        <v>0</v>
      </c>
      <c r="J237" s="19">
        <f t="shared" si="149"/>
        <v>1</v>
      </c>
    </row>
    <row r="238" spans="1:10">
      <c r="A238" s="15" t="s">
        <v>269</v>
      </c>
      <c r="B238" s="18">
        <f>COUNTIFS('BASE 1'!$D$8:$D$1046,A238,'BASE 1'!$I$8:$I$1046,$B$1)</f>
        <v>0</v>
      </c>
      <c r="C238" s="18">
        <f>COUNTIFS('BASE 1'!$D$8:$D$1046,A238,'BASE 1'!$I$8:$I$1046,$C$1)</f>
        <v>1</v>
      </c>
      <c r="D238" s="18">
        <f>COUNTIFS('BASE 1'!$D$8:$D$1046,A238,'BASE 1'!$I$8:$I$1046,$D$1)</f>
        <v>0</v>
      </c>
      <c r="E238">
        <f t="shared" ref="E238" si="195">SUM(B238:D238)</f>
        <v>1</v>
      </c>
      <c r="F238">
        <f t="shared" si="152"/>
        <v>0</v>
      </c>
      <c r="G238">
        <f t="shared" si="153"/>
        <v>1</v>
      </c>
      <c r="H238">
        <f t="shared" si="154"/>
        <v>0</v>
      </c>
      <c r="I238">
        <f t="shared" si="148"/>
        <v>0</v>
      </c>
      <c r="J238" s="19">
        <f t="shared" si="149"/>
        <v>1</v>
      </c>
    </row>
    <row r="239" spans="1:10">
      <c r="A239" s="15" t="s">
        <v>270</v>
      </c>
      <c r="B239" s="18">
        <f>COUNTIFS('BASE 1'!$D$8:$D$1046,A239,'BASE 1'!$I$8:$I$1046,$B$1)</f>
        <v>5</v>
      </c>
      <c r="C239" s="18">
        <f>COUNTIFS('BASE 1'!$D$8:$D$1046,A239,'BASE 1'!$I$8:$I$1046,$C$1)</f>
        <v>1</v>
      </c>
      <c r="D239" s="18">
        <f>COUNTIFS('BASE 1'!$D$8:$D$1046,A239,'BASE 1'!$I$8:$I$1046,$D$1)</f>
        <v>2</v>
      </c>
      <c r="E239">
        <f t="shared" ref="E239" si="196">SUM(B239:D239)</f>
        <v>8</v>
      </c>
      <c r="F239">
        <f t="shared" si="152"/>
        <v>1</v>
      </c>
      <c r="G239">
        <f t="shared" si="153"/>
        <v>1</v>
      </c>
      <c r="H239">
        <f t="shared" si="154"/>
        <v>1</v>
      </c>
      <c r="I239">
        <f t="shared" si="148"/>
        <v>0</v>
      </c>
      <c r="J239" s="19">
        <f t="shared" si="149"/>
        <v>3</v>
      </c>
    </row>
    <row r="240" spans="1:10">
      <c r="A240" s="15" t="s">
        <v>271</v>
      </c>
      <c r="B240" s="18">
        <f>COUNTIFS('BASE 1'!$D$8:$D$1046,A240,'BASE 1'!$I$8:$I$1046,$B$1)</f>
        <v>0</v>
      </c>
      <c r="C240" s="18">
        <f>COUNTIFS('BASE 1'!$D$8:$D$1046,A240,'BASE 1'!$I$8:$I$1046,$C$1)</f>
        <v>1</v>
      </c>
      <c r="D240" s="18">
        <f>COUNTIFS('BASE 1'!$D$8:$D$1046,A240,'BASE 1'!$I$8:$I$1046,$D$1)</f>
        <v>0</v>
      </c>
      <c r="E240">
        <f t="shared" ref="E240" si="197">SUM(B240:D240)</f>
        <v>1</v>
      </c>
      <c r="F240">
        <f t="shared" si="152"/>
        <v>0</v>
      </c>
      <c r="G240">
        <f t="shared" si="153"/>
        <v>1</v>
      </c>
      <c r="H240">
        <f t="shared" si="154"/>
        <v>0</v>
      </c>
      <c r="I240">
        <f t="shared" si="148"/>
        <v>0</v>
      </c>
      <c r="J240" s="19">
        <f t="shared" si="149"/>
        <v>1</v>
      </c>
    </row>
    <row r="241" spans="1:10">
      <c r="A241" s="15" t="s">
        <v>297</v>
      </c>
      <c r="B241" s="18">
        <f>COUNTIFS('BASE 1'!$D$8:$D$1046,A241,'BASE 1'!$I$8:$I$1046,$B$1)</f>
        <v>0</v>
      </c>
      <c r="C241" s="18">
        <f>COUNTIFS('BASE 1'!$D$8:$D$1046,A241,'BASE 1'!$I$8:$I$1046,$C$1)</f>
        <v>0</v>
      </c>
      <c r="D241" s="18">
        <f>COUNTIFS('BASE 1'!$D$8:$D$1046,A241,'BASE 1'!$I$8:$I$1046,$D$1)</f>
        <v>0</v>
      </c>
      <c r="E241">
        <f t="shared" ref="E241" si="198">SUM(B241:D241)</f>
        <v>0</v>
      </c>
      <c r="F241">
        <f t="shared" si="152"/>
        <v>0</v>
      </c>
      <c r="G241">
        <f t="shared" si="153"/>
        <v>0</v>
      </c>
      <c r="H241">
        <f t="shared" si="154"/>
        <v>0</v>
      </c>
      <c r="I241">
        <f t="shared" si="148"/>
        <v>0</v>
      </c>
      <c r="J241" s="19">
        <f t="shared" si="149"/>
        <v>0</v>
      </c>
    </row>
    <row r="242" spans="1:10">
      <c r="A242" s="15" t="s">
        <v>272</v>
      </c>
      <c r="B242" s="18">
        <f>COUNTIFS('BASE 1'!$D$8:$D$1046,A242,'BASE 1'!$I$8:$I$1046,$B$1)</f>
        <v>1</v>
      </c>
      <c r="C242" s="18">
        <f>COUNTIFS('BASE 1'!$D$8:$D$1046,A242,'BASE 1'!$I$8:$I$1046,$C$1)</f>
        <v>1</v>
      </c>
      <c r="D242" s="18">
        <f>COUNTIFS('BASE 1'!$D$8:$D$1046,A242,'BASE 1'!$I$8:$I$1046,$D$1)</f>
        <v>0</v>
      </c>
      <c r="E242">
        <f t="shared" ref="E242" si="199">SUM(B242:D242)</f>
        <v>2</v>
      </c>
      <c r="F242">
        <f t="shared" si="152"/>
        <v>1</v>
      </c>
      <c r="G242">
        <f t="shared" si="153"/>
        <v>1</v>
      </c>
      <c r="H242">
        <f t="shared" si="154"/>
        <v>0</v>
      </c>
      <c r="I242">
        <f t="shared" si="148"/>
        <v>0</v>
      </c>
      <c r="J242" s="19">
        <f t="shared" si="149"/>
        <v>2</v>
      </c>
    </row>
    <row r="243" spans="1:10">
      <c r="A243" s="15" t="s">
        <v>273</v>
      </c>
      <c r="B243" s="18">
        <f>COUNTIFS('BASE 1'!$D$8:$D$1046,A243,'BASE 1'!$I$8:$I$1046,$B$1)</f>
        <v>0</v>
      </c>
      <c r="C243" s="18">
        <f>COUNTIFS('BASE 1'!$D$8:$D$1046,A243,'BASE 1'!$I$8:$I$1046,$C$1)</f>
        <v>0</v>
      </c>
      <c r="D243" s="18">
        <f>COUNTIFS('BASE 1'!$D$8:$D$1046,A243,'BASE 1'!$I$8:$I$1046,$D$1)</f>
        <v>1</v>
      </c>
      <c r="E243">
        <f t="shared" ref="E243" si="200">SUM(B243:D243)</f>
        <v>1</v>
      </c>
      <c r="F243">
        <f t="shared" si="152"/>
        <v>0</v>
      </c>
      <c r="G243">
        <f t="shared" si="153"/>
        <v>0</v>
      </c>
      <c r="H243">
        <f t="shared" si="154"/>
        <v>1</v>
      </c>
      <c r="I243">
        <f t="shared" si="148"/>
        <v>0</v>
      </c>
      <c r="J243" s="19">
        <f t="shared" si="149"/>
        <v>1</v>
      </c>
    </row>
    <row r="244" spans="1:10">
      <c r="A244" s="15" t="s">
        <v>274</v>
      </c>
      <c r="B244" s="18">
        <f>COUNTIFS('BASE 1'!$D$8:$D$1046,A244,'BASE 1'!$I$8:$I$1046,$B$1)</f>
        <v>0</v>
      </c>
      <c r="C244" s="18">
        <f>COUNTIFS('BASE 1'!$D$8:$D$1046,A244,'BASE 1'!$I$8:$I$1046,$C$1)</f>
        <v>1</v>
      </c>
      <c r="D244" s="18">
        <f>COUNTIFS('BASE 1'!$D$8:$D$1046,A244,'BASE 1'!$I$8:$I$1046,$D$1)</f>
        <v>0</v>
      </c>
      <c r="E244">
        <f t="shared" ref="E244" si="201">SUM(B244:D244)</f>
        <v>1</v>
      </c>
      <c r="F244">
        <f t="shared" si="152"/>
        <v>0</v>
      </c>
      <c r="G244">
        <f t="shared" si="153"/>
        <v>1</v>
      </c>
      <c r="H244">
        <f t="shared" si="154"/>
        <v>0</v>
      </c>
      <c r="I244">
        <f t="shared" si="148"/>
        <v>0</v>
      </c>
      <c r="J244" s="19">
        <f t="shared" si="149"/>
        <v>1</v>
      </c>
    </row>
    <row r="245" spans="1:10">
      <c r="A245" s="15" t="s">
        <v>275</v>
      </c>
      <c r="B245" s="18">
        <f>COUNTIFS('BASE 1'!$D$8:$D$1046,A245,'BASE 1'!$I$8:$I$1046,$B$1)</f>
        <v>0</v>
      </c>
      <c r="C245" s="18">
        <f>COUNTIFS('BASE 1'!$D$8:$D$1046,A245,'BASE 1'!$I$8:$I$1046,$C$1)</f>
        <v>0</v>
      </c>
      <c r="D245" s="18">
        <f>COUNTIFS('BASE 1'!$D$8:$D$1046,A245,'BASE 1'!$I$8:$I$1046,$D$1)</f>
        <v>1</v>
      </c>
      <c r="E245">
        <f t="shared" ref="E245" si="202">SUM(B245:D245)</f>
        <v>1</v>
      </c>
      <c r="F245">
        <f t="shared" si="152"/>
        <v>0</v>
      </c>
      <c r="G245">
        <f t="shared" si="153"/>
        <v>0</v>
      </c>
      <c r="H245">
        <f t="shared" si="154"/>
        <v>1</v>
      </c>
      <c r="I245">
        <f t="shared" si="148"/>
        <v>0</v>
      </c>
      <c r="J245" s="19">
        <f t="shared" si="149"/>
        <v>1</v>
      </c>
    </row>
    <row r="246" spans="1:10">
      <c r="A246" s="15" t="s">
        <v>276</v>
      </c>
      <c r="B246" s="18">
        <f>COUNTIFS('BASE 1'!$D$8:$D$1046,A246,'BASE 1'!$I$8:$I$1046,$B$1)</f>
        <v>0</v>
      </c>
      <c r="C246" s="18">
        <f>COUNTIFS('BASE 1'!$D$8:$D$1046,A246,'BASE 1'!$I$8:$I$1046,$C$1)</f>
        <v>1</v>
      </c>
      <c r="D246" s="18">
        <f>COUNTIFS('BASE 1'!$D$8:$D$1046,A246,'BASE 1'!$I$8:$I$1046,$D$1)</f>
        <v>0</v>
      </c>
      <c r="E246">
        <f t="shared" ref="E246" si="203">SUM(B246:D246)</f>
        <v>1</v>
      </c>
      <c r="F246">
        <f t="shared" si="152"/>
        <v>0</v>
      </c>
      <c r="G246">
        <f t="shared" si="153"/>
        <v>1</v>
      </c>
      <c r="H246">
        <f t="shared" si="154"/>
        <v>0</v>
      </c>
      <c r="I246">
        <f t="shared" si="148"/>
        <v>0</v>
      </c>
      <c r="J246" s="19">
        <f t="shared" si="149"/>
        <v>1</v>
      </c>
    </row>
    <row r="247" spans="1:10">
      <c r="A247" s="15" t="s">
        <v>277</v>
      </c>
      <c r="B247" s="18">
        <f>COUNTIFS('BASE 1'!$D$8:$D$1046,A247,'BASE 1'!$I$8:$I$1046,$B$1)</f>
        <v>0</v>
      </c>
      <c r="C247" s="18">
        <f>COUNTIFS('BASE 1'!$D$8:$D$1046,A247,'BASE 1'!$I$8:$I$1046,$C$1)</f>
        <v>0</v>
      </c>
      <c r="D247" s="18">
        <f>COUNTIFS('BASE 1'!$D$8:$D$1046,A247,'BASE 1'!$I$8:$I$1046,$D$1)</f>
        <v>1</v>
      </c>
      <c r="E247">
        <f t="shared" ref="E247" si="204">SUM(B247:D247)</f>
        <v>1</v>
      </c>
      <c r="F247">
        <f t="shared" si="152"/>
        <v>0</v>
      </c>
      <c r="G247">
        <f t="shared" si="153"/>
        <v>0</v>
      </c>
      <c r="H247">
        <f t="shared" si="154"/>
        <v>1</v>
      </c>
      <c r="I247">
        <f t="shared" si="148"/>
        <v>0</v>
      </c>
      <c r="J247" s="19">
        <f t="shared" si="149"/>
        <v>1</v>
      </c>
    </row>
    <row r="248" spans="1:10">
      <c r="A248" s="15" t="s">
        <v>278</v>
      </c>
      <c r="B248" s="18">
        <f>COUNTIFS('BASE 1'!$D$8:$D$1046,A248,'BASE 1'!$I$8:$I$1046,$B$1)</f>
        <v>0</v>
      </c>
      <c r="C248" s="18">
        <f>COUNTIFS('BASE 1'!$D$8:$D$1046,A248,'BASE 1'!$I$8:$I$1046,$C$1)</f>
        <v>0</v>
      </c>
      <c r="D248" s="18">
        <f>COUNTIFS('BASE 1'!$D$8:$D$1046,A248,'BASE 1'!$I$8:$I$1046,$D$1)</f>
        <v>1</v>
      </c>
      <c r="E248">
        <f t="shared" ref="E248" si="205">SUM(B248:D248)</f>
        <v>1</v>
      </c>
      <c r="F248">
        <f t="shared" si="152"/>
        <v>0</v>
      </c>
      <c r="G248">
        <f t="shared" si="153"/>
        <v>0</v>
      </c>
      <c r="H248">
        <f t="shared" si="154"/>
        <v>1</v>
      </c>
      <c r="I248">
        <f t="shared" si="148"/>
        <v>0</v>
      </c>
      <c r="J248" s="19">
        <f t="shared" si="149"/>
        <v>1</v>
      </c>
    </row>
    <row r="249" spans="1:10">
      <c r="A249" s="15" t="s">
        <v>279</v>
      </c>
      <c r="B249" s="18">
        <f>COUNTIFS('BASE 1'!$D$8:$D$1046,A249,'BASE 1'!$I$8:$I$1046,$B$1)</f>
        <v>1</v>
      </c>
      <c r="C249" s="18">
        <f>COUNTIFS('BASE 1'!$D$8:$D$1046,A249,'BASE 1'!$I$8:$I$1046,$C$1)</f>
        <v>0</v>
      </c>
      <c r="D249" s="18">
        <f>COUNTIFS('BASE 1'!$D$8:$D$1046,A249,'BASE 1'!$I$8:$I$1046,$D$1)</f>
        <v>2</v>
      </c>
      <c r="E249">
        <f t="shared" ref="E249" si="206">SUM(B249:D249)</f>
        <v>3</v>
      </c>
      <c r="F249">
        <f t="shared" si="152"/>
        <v>1</v>
      </c>
      <c r="G249">
        <f t="shared" si="153"/>
        <v>0</v>
      </c>
      <c r="H249">
        <f t="shared" si="154"/>
        <v>1</v>
      </c>
      <c r="I249">
        <f t="shared" si="148"/>
        <v>0</v>
      </c>
      <c r="J249" s="19">
        <f t="shared" si="149"/>
        <v>2</v>
      </c>
    </row>
    <row r="250" spans="1:10">
      <c r="A250" s="15" t="s">
        <v>280</v>
      </c>
      <c r="B250" s="18">
        <f>COUNTIFS('BASE 1'!$D$8:$D$1046,A250,'BASE 1'!$I$8:$I$1046,$B$1)</f>
        <v>1</v>
      </c>
      <c r="C250" s="18">
        <f>COUNTIFS('BASE 1'!$D$8:$D$1046,A250,'BASE 1'!$I$8:$I$1046,$C$1)</f>
        <v>0</v>
      </c>
      <c r="D250" s="18">
        <f>COUNTIFS('BASE 1'!$D$8:$D$1046,A250,'BASE 1'!$I$8:$I$1046,$D$1)</f>
        <v>0</v>
      </c>
      <c r="E250">
        <f t="shared" ref="E250" si="207">SUM(B250:D250)</f>
        <v>1</v>
      </c>
      <c r="F250">
        <f t="shared" si="152"/>
        <v>1</v>
      </c>
      <c r="G250">
        <f t="shared" si="153"/>
        <v>0</v>
      </c>
      <c r="H250">
        <f t="shared" si="154"/>
        <v>0</v>
      </c>
      <c r="I250">
        <f t="shared" si="148"/>
        <v>0</v>
      </c>
      <c r="J250" s="19">
        <f t="shared" si="149"/>
        <v>1</v>
      </c>
    </row>
    <row r="251" spans="1:10">
      <c r="A251" s="15" t="s">
        <v>281</v>
      </c>
      <c r="B251" s="18">
        <f>COUNTIFS('BASE 1'!$D$8:$D$1046,A251,'BASE 1'!$I$8:$I$1046,$B$1)</f>
        <v>0</v>
      </c>
      <c r="C251" s="18">
        <f>COUNTIFS('BASE 1'!$D$8:$D$1046,A251,'BASE 1'!$I$8:$I$1046,$C$1)</f>
        <v>2</v>
      </c>
      <c r="D251" s="18">
        <f>COUNTIFS('BASE 1'!$D$8:$D$1046,A251,'BASE 1'!$I$8:$I$1046,$D$1)</f>
        <v>0</v>
      </c>
      <c r="E251">
        <f t="shared" ref="E251" si="208">SUM(B251:D251)</f>
        <v>2</v>
      </c>
      <c r="F251">
        <f t="shared" si="152"/>
        <v>0</v>
      </c>
      <c r="G251">
        <f t="shared" si="153"/>
        <v>1</v>
      </c>
      <c r="H251">
        <f t="shared" si="154"/>
        <v>0</v>
      </c>
      <c r="I251">
        <f t="shared" si="148"/>
        <v>0</v>
      </c>
      <c r="J251" s="19">
        <f t="shared" si="149"/>
        <v>1</v>
      </c>
    </row>
    <row r="252" spans="1:10">
      <c r="A252" s="15" t="s">
        <v>282</v>
      </c>
      <c r="B252" s="18">
        <f>COUNTIFS('BASE 1'!$D$8:$D$1046,A252,'BASE 1'!$I$8:$I$1046,$B$1)</f>
        <v>2</v>
      </c>
      <c r="C252" s="18">
        <f>COUNTIFS('BASE 1'!$D$8:$D$1046,A252,'BASE 1'!$I$8:$I$1046,$C$1)</f>
        <v>6</v>
      </c>
      <c r="D252" s="18">
        <f>COUNTIFS('BASE 1'!$D$8:$D$1046,A252,'BASE 1'!$I$8:$I$1046,$D$1)</f>
        <v>2</v>
      </c>
      <c r="E252">
        <f t="shared" ref="E252" si="209">SUM(B252:D252)</f>
        <v>10</v>
      </c>
      <c r="F252">
        <f t="shared" si="152"/>
        <v>1</v>
      </c>
      <c r="G252">
        <f t="shared" si="153"/>
        <v>1</v>
      </c>
      <c r="H252">
        <f t="shared" si="154"/>
        <v>1</v>
      </c>
      <c r="I252">
        <f t="shared" si="148"/>
        <v>1</v>
      </c>
      <c r="J252" s="19">
        <f t="shared" si="149"/>
        <v>4</v>
      </c>
    </row>
    <row r="253" spans="1:10">
      <c r="A253" s="15" t="s">
        <v>283</v>
      </c>
      <c r="B253" s="18">
        <f>COUNTIFS('BASE 1'!$D$8:$D$1046,A253,'BASE 1'!$I$8:$I$1046,$B$1)</f>
        <v>0</v>
      </c>
      <c r="C253" s="18">
        <f>COUNTIFS('BASE 1'!$D$8:$D$1046,A253,'BASE 1'!$I$8:$I$1046,$C$1)</f>
        <v>2</v>
      </c>
      <c r="D253" s="18">
        <f>COUNTIFS('BASE 1'!$D$8:$D$1046,A253,'BASE 1'!$I$8:$I$1046,$D$1)</f>
        <v>1</v>
      </c>
      <c r="E253">
        <f t="shared" ref="E253" si="210">SUM(B253:D253)</f>
        <v>3</v>
      </c>
      <c r="F253">
        <f t="shared" si="152"/>
        <v>0</v>
      </c>
      <c r="G253">
        <f t="shared" si="153"/>
        <v>1</v>
      </c>
      <c r="H253">
        <f t="shared" si="154"/>
        <v>1</v>
      </c>
      <c r="I253">
        <f t="shared" si="148"/>
        <v>0</v>
      </c>
      <c r="J253" s="19">
        <f t="shared" si="149"/>
        <v>2</v>
      </c>
    </row>
    <row r="254" spans="1:10">
      <c r="A254" s="15" t="s">
        <v>284</v>
      </c>
      <c r="B254" s="18">
        <f>COUNTIFS('BASE 1'!$D$8:$D$1046,A254,'BASE 1'!$I$8:$I$1046,$B$1)</f>
        <v>0</v>
      </c>
      <c r="C254" s="18">
        <f>COUNTIFS('BASE 1'!$D$8:$D$1046,A254,'BASE 1'!$I$8:$I$1046,$C$1)</f>
        <v>1</v>
      </c>
      <c r="D254" s="18">
        <f>COUNTIFS('BASE 1'!$D$8:$D$1046,A254,'BASE 1'!$I$8:$I$1046,$D$1)</f>
        <v>0</v>
      </c>
      <c r="E254">
        <f t="shared" ref="E254" si="211">SUM(B254:D254)</f>
        <v>1</v>
      </c>
      <c r="F254">
        <f t="shared" si="152"/>
        <v>0</v>
      </c>
      <c r="G254">
        <f t="shared" si="153"/>
        <v>1</v>
      </c>
      <c r="H254">
        <f t="shared" si="154"/>
        <v>0</v>
      </c>
      <c r="I254">
        <f t="shared" si="148"/>
        <v>0</v>
      </c>
      <c r="J254" s="19">
        <f t="shared" si="149"/>
        <v>1</v>
      </c>
    </row>
    <row r="255" spans="1:10">
      <c r="A255" s="15" t="s">
        <v>285</v>
      </c>
      <c r="B255" s="18">
        <f>COUNTIFS('BASE 1'!$D$8:$D$1046,A255,'BASE 1'!$I$8:$I$1046,$B$1)</f>
        <v>0</v>
      </c>
      <c r="C255" s="18">
        <f>COUNTIFS('BASE 1'!$D$8:$D$1046,A255,'BASE 1'!$I$8:$I$1046,$C$1)</f>
        <v>0</v>
      </c>
      <c r="D255" s="18">
        <f>COUNTIFS('BASE 1'!$D$8:$D$1046,A255,'BASE 1'!$I$8:$I$1046,$D$1)</f>
        <v>1</v>
      </c>
      <c r="E255">
        <f t="shared" ref="E255" si="212">SUM(B255:D255)</f>
        <v>1</v>
      </c>
      <c r="F255">
        <f t="shared" si="152"/>
        <v>0</v>
      </c>
      <c r="G255">
        <f t="shared" si="153"/>
        <v>0</v>
      </c>
      <c r="H255">
        <f t="shared" si="154"/>
        <v>1</v>
      </c>
      <c r="I255">
        <f t="shared" si="148"/>
        <v>0</v>
      </c>
      <c r="J255" s="19">
        <f t="shared" si="149"/>
        <v>1</v>
      </c>
    </row>
    <row r="256" spans="1:10">
      <c r="A256" s="15" t="s">
        <v>286</v>
      </c>
      <c r="B256" s="18">
        <f>COUNTIFS('BASE 1'!$D$8:$D$1046,A256,'BASE 1'!$I$8:$I$1046,$B$1)</f>
        <v>0</v>
      </c>
      <c r="C256" s="18">
        <f>COUNTIFS('BASE 1'!$D$8:$D$1046,A256,'BASE 1'!$I$8:$I$1046,$C$1)</f>
        <v>1</v>
      </c>
      <c r="D256" s="18">
        <f>COUNTIFS('BASE 1'!$D$8:$D$1046,A256,'BASE 1'!$I$8:$I$1046,$D$1)</f>
        <v>0</v>
      </c>
      <c r="E256">
        <f t="shared" ref="E256" si="213">SUM(B256:D256)</f>
        <v>1</v>
      </c>
      <c r="F256">
        <f t="shared" si="152"/>
        <v>0</v>
      </c>
      <c r="G256">
        <f t="shared" si="153"/>
        <v>1</v>
      </c>
      <c r="H256">
        <f t="shared" si="154"/>
        <v>0</v>
      </c>
      <c r="I256">
        <f t="shared" si="148"/>
        <v>0</v>
      </c>
      <c r="J256" s="19">
        <f t="shared" si="149"/>
        <v>1</v>
      </c>
    </row>
    <row r="257" spans="1:10">
      <c r="A257" s="15" t="s">
        <v>287</v>
      </c>
      <c r="B257" s="18">
        <f>COUNTIFS('BASE 1'!$D$8:$D$1046,A257,'BASE 1'!$I$8:$I$1046,$B$1)</f>
        <v>1</v>
      </c>
      <c r="C257" s="18">
        <f>COUNTIFS('BASE 1'!$D$8:$D$1046,A257,'BASE 1'!$I$8:$I$1046,$C$1)</f>
        <v>0</v>
      </c>
      <c r="D257" s="18">
        <f>COUNTIFS('BASE 1'!$D$8:$D$1046,A257,'BASE 1'!$I$8:$I$1046,$D$1)</f>
        <v>4</v>
      </c>
      <c r="E257">
        <f t="shared" ref="E257" si="214">SUM(B257:D257)</f>
        <v>5</v>
      </c>
      <c r="F257">
        <f t="shared" si="152"/>
        <v>1</v>
      </c>
      <c r="G257">
        <f t="shared" si="153"/>
        <v>0</v>
      </c>
      <c r="H257">
        <f t="shared" si="154"/>
        <v>1</v>
      </c>
      <c r="I257">
        <f t="shared" si="148"/>
        <v>0</v>
      </c>
      <c r="J257" s="19">
        <f t="shared" si="149"/>
        <v>2</v>
      </c>
    </row>
    <row r="258" spans="1:10">
      <c r="A258" s="15" t="s">
        <v>288</v>
      </c>
      <c r="B258" s="18">
        <f>COUNTIFS('BASE 1'!$D$8:$D$1046,A258,'BASE 1'!$I$8:$I$1046,$B$1)</f>
        <v>0</v>
      </c>
      <c r="C258" s="18">
        <f>COUNTIFS('BASE 1'!$D$8:$D$1046,A258,'BASE 1'!$I$8:$I$1046,$C$1)</f>
        <v>0</v>
      </c>
      <c r="D258" s="18">
        <f>COUNTIFS('BASE 1'!$D$8:$D$1046,A258,'BASE 1'!$I$8:$I$1046,$D$1)</f>
        <v>6</v>
      </c>
      <c r="E258">
        <f t="shared" ref="E258" si="215">SUM(B258:D258)</f>
        <v>6</v>
      </c>
      <c r="F258">
        <f t="shared" si="152"/>
        <v>0</v>
      </c>
      <c r="G258">
        <f t="shared" si="153"/>
        <v>0</v>
      </c>
      <c r="H258">
        <f t="shared" si="154"/>
        <v>1</v>
      </c>
      <c r="I258">
        <f t="shared" si="148"/>
        <v>0</v>
      </c>
      <c r="J258" s="19">
        <f t="shared" si="149"/>
        <v>1</v>
      </c>
    </row>
    <row r="259" spans="1:10">
      <c r="A259" s="15" t="s">
        <v>289</v>
      </c>
      <c r="B259" s="18">
        <f>COUNTIFS('BASE 1'!$D$8:$D$1046,A259,'BASE 1'!$I$8:$I$1046,$B$1)</f>
        <v>0</v>
      </c>
      <c r="C259" s="18">
        <f>COUNTIFS('BASE 1'!$D$8:$D$1046,A259,'BASE 1'!$I$8:$I$1046,$C$1)</f>
        <v>0</v>
      </c>
      <c r="D259" s="18">
        <f>COUNTIFS('BASE 1'!$D$8:$D$1046,A259,'BASE 1'!$I$8:$I$1046,$D$1)</f>
        <v>1</v>
      </c>
      <c r="E259">
        <f t="shared" ref="E259" si="216">SUM(B259:D259)</f>
        <v>1</v>
      </c>
      <c r="F259">
        <f t="shared" si="152"/>
        <v>0</v>
      </c>
      <c r="G259">
        <f t="shared" si="153"/>
        <v>0</v>
      </c>
      <c r="H259">
        <f t="shared" si="154"/>
        <v>1</v>
      </c>
      <c r="I259">
        <f t="shared" ref="I259:I261" si="217">IF(E259&gt;9,1,0)</f>
        <v>0</v>
      </c>
      <c r="J259" s="19">
        <f t="shared" ref="J259:J261" si="218">SUM(F259:I259)</f>
        <v>1</v>
      </c>
    </row>
    <row r="260" spans="1:10">
      <c r="A260" s="15" t="s">
        <v>290</v>
      </c>
      <c r="B260" s="18">
        <f>COUNTIFS('BASE 1'!$D$8:$D$1046,A260,'BASE 1'!$I$8:$I$1046,$B$1)</f>
        <v>1</v>
      </c>
      <c r="C260" s="18">
        <f>COUNTIFS('BASE 1'!$D$8:$D$1046,A260,'BASE 1'!$I$8:$I$1046,$C$1)</f>
        <v>1</v>
      </c>
      <c r="D260" s="18">
        <f>COUNTIFS('BASE 1'!$D$8:$D$1046,A260,'BASE 1'!$I$8:$I$1046,$D$1)</f>
        <v>0</v>
      </c>
      <c r="E260">
        <f t="shared" ref="E260" si="219">SUM(B260:D260)</f>
        <v>2</v>
      </c>
      <c r="F260">
        <f t="shared" si="152"/>
        <v>1</v>
      </c>
      <c r="G260">
        <f t="shared" si="153"/>
        <v>1</v>
      </c>
      <c r="H260">
        <f t="shared" si="154"/>
        <v>0</v>
      </c>
      <c r="I260">
        <f t="shared" si="217"/>
        <v>0</v>
      </c>
      <c r="J260" s="19">
        <f t="shared" si="218"/>
        <v>2</v>
      </c>
    </row>
    <row r="261" spans="1:10">
      <c r="A261" s="15" t="s">
        <v>291</v>
      </c>
      <c r="B261" s="18">
        <f>COUNTIFS('BASE 1'!$D$8:$D$1046,A261,'BASE 1'!$I$8:$I$1046,$B$1)</f>
        <v>0</v>
      </c>
      <c r="C261" s="18">
        <f>COUNTIFS('BASE 1'!$D$8:$D$1046,A261,'BASE 1'!$I$8:$I$1046,$C$1)</f>
        <v>1</v>
      </c>
      <c r="D261" s="18">
        <f>COUNTIFS('BASE 1'!$D$8:$D$1046,A261,'BASE 1'!$I$8:$I$1046,$D$1)</f>
        <v>0</v>
      </c>
      <c r="E261">
        <f t="shared" ref="E261" si="220">SUM(B261:D261)</f>
        <v>1</v>
      </c>
      <c r="F261">
        <f t="shared" ref="F261" si="221">IF(B261&gt;0,1,0)</f>
        <v>0</v>
      </c>
      <c r="G261">
        <f t="shared" ref="G261" si="222">IF(C261&gt;0,1,0)</f>
        <v>1</v>
      </c>
      <c r="H261">
        <f t="shared" ref="H261" si="223">IF(D261&gt;0,1,0)</f>
        <v>0</v>
      </c>
      <c r="I261">
        <f t="shared" si="217"/>
        <v>0</v>
      </c>
      <c r="J261" s="19">
        <f t="shared" si="218"/>
        <v>1</v>
      </c>
    </row>
  </sheetData>
  <sortState xmlns:xlrd2="http://schemas.microsoft.com/office/spreadsheetml/2017/richdata2" ref="A2:D256">
    <sortCondition ref="A1:A256"/>
  </sortState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2E3076-6AB4-4AAC-BAF8-5D7C3AA970CC}">
  <dimension ref="A1:H1155"/>
  <sheetViews>
    <sheetView workbookViewId="0">
      <selection activeCell="E1" sqref="E1:E1048576"/>
    </sheetView>
  </sheetViews>
  <sheetFormatPr defaultRowHeight="14.5"/>
  <cols>
    <col min="1" max="1" width="21.453125" customWidth="1"/>
    <col min="2" max="2" width="30.54296875" customWidth="1"/>
    <col min="3" max="3" width="15.81640625" customWidth="1"/>
    <col min="4" max="4" width="15" customWidth="1"/>
    <col min="5" max="5" width="11.26953125" customWidth="1"/>
    <col min="8" max="8" width="12.81640625" customWidth="1"/>
  </cols>
  <sheetData>
    <row r="1" spans="1:8" ht="23.25" customHeight="1">
      <c r="A1" s="7" t="s">
        <v>6</v>
      </c>
      <c r="B1" s="7" t="s">
        <v>313</v>
      </c>
      <c r="C1" s="7" t="s">
        <v>314</v>
      </c>
      <c r="D1" s="7" t="s">
        <v>2294</v>
      </c>
      <c r="E1" s="7" t="s">
        <v>293</v>
      </c>
      <c r="F1" s="7" t="s">
        <v>312</v>
      </c>
    </row>
    <row r="2" spans="1:8">
      <c r="A2" s="21">
        <v>1904000118</v>
      </c>
      <c r="B2" s="22" t="s">
        <v>315</v>
      </c>
      <c r="C2" s="20" t="s">
        <v>316</v>
      </c>
      <c r="D2" s="21" t="s">
        <v>317</v>
      </c>
      <c r="E2" s="20" t="s">
        <v>206</v>
      </c>
      <c r="F2" s="26">
        <v>124593</v>
      </c>
      <c r="H2" s="24">
        <f>SUMIF(E2:E1155,E3,F2:F1155)</f>
        <v>27165</v>
      </c>
    </row>
    <row r="3" spans="1:8">
      <c r="A3" s="21">
        <v>1967000174</v>
      </c>
      <c r="B3" s="23" t="s">
        <v>318</v>
      </c>
      <c r="C3" s="20" t="s">
        <v>319</v>
      </c>
      <c r="D3" s="21" t="s">
        <v>317</v>
      </c>
      <c r="E3" s="20" t="s">
        <v>55</v>
      </c>
      <c r="F3" s="26">
        <v>11345</v>
      </c>
      <c r="H3" s="24">
        <f>SUM(F2:F5)</f>
        <v>182920</v>
      </c>
    </row>
    <row r="4" spans="1:8" ht="25.5" customHeight="1">
      <c r="A4" s="21">
        <v>1970000147</v>
      </c>
      <c r="B4" s="23" t="s">
        <v>320</v>
      </c>
      <c r="C4" s="20" t="s">
        <v>321</v>
      </c>
      <c r="D4" s="21" t="s">
        <v>317</v>
      </c>
      <c r="E4" s="20" t="s">
        <v>185</v>
      </c>
      <c r="F4" s="26">
        <v>27108</v>
      </c>
      <c r="G4" s="20"/>
    </row>
    <row r="5" spans="1:8" ht="23">
      <c r="A5" s="21">
        <v>1971000183</v>
      </c>
      <c r="B5" s="23" t="s">
        <v>322</v>
      </c>
      <c r="C5" s="20" t="s">
        <v>319</v>
      </c>
      <c r="D5" s="21" t="s">
        <v>317</v>
      </c>
      <c r="E5" s="20" t="s">
        <v>242</v>
      </c>
      <c r="F5" s="26">
        <v>19874</v>
      </c>
    </row>
    <row r="6" spans="1:8">
      <c r="A6" s="21">
        <v>1971000256</v>
      </c>
      <c r="B6" s="23" t="s">
        <v>323</v>
      </c>
      <c r="C6" s="20" t="s">
        <v>324</v>
      </c>
      <c r="D6" s="21" t="s">
        <v>317</v>
      </c>
      <c r="E6" s="20" t="s">
        <v>204</v>
      </c>
      <c r="F6" s="25">
        <v>952</v>
      </c>
    </row>
    <row r="7" spans="1:8" ht="23">
      <c r="A7" s="21">
        <v>1972000111</v>
      </c>
      <c r="B7" s="23" t="s">
        <v>325</v>
      </c>
      <c r="C7" s="20" t="s">
        <v>326</v>
      </c>
      <c r="D7" s="21" t="s">
        <v>317</v>
      </c>
      <c r="E7" s="20" t="s">
        <v>48</v>
      </c>
      <c r="F7" s="26">
        <v>2647</v>
      </c>
    </row>
    <row r="8" spans="1:8">
      <c r="A8" s="21">
        <v>1973000156</v>
      </c>
      <c r="B8" s="23" t="s">
        <v>322</v>
      </c>
      <c r="C8" s="20" t="s">
        <v>319</v>
      </c>
      <c r="D8" s="21" t="s">
        <v>317</v>
      </c>
      <c r="E8" s="20" t="s">
        <v>282</v>
      </c>
      <c r="F8" s="26">
        <v>28878</v>
      </c>
    </row>
    <row r="9" spans="1:8" ht="23">
      <c r="A9" s="21">
        <v>1974000192</v>
      </c>
      <c r="B9" s="23" t="s">
        <v>327</v>
      </c>
      <c r="C9" s="20" t="s">
        <v>278</v>
      </c>
      <c r="D9" s="21" t="s">
        <v>328</v>
      </c>
      <c r="E9" s="20" t="s">
        <v>278</v>
      </c>
      <c r="F9" s="26">
        <v>9265</v>
      </c>
    </row>
    <row r="10" spans="1:8" ht="23">
      <c r="A10" s="21">
        <v>1974000265</v>
      </c>
      <c r="B10" s="23" t="s">
        <v>329</v>
      </c>
      <c r="C10" s="20" t="s">
        <v>330</v>
      </c>
      <c r="D10" s="21" t="s">
        <v>317</v>
      </c>
      <c r="E10" s="20" t="s">
        <v>90</v>
      </c>
      <c r="F10" s="26">
        <v>1832</v>
      </c>
    </row>
    <row r="11" spans="1:8">
      <c r="A11" s="21">
        <v>1974000338</v>
      </c>
      <c r="B11" s="23" t="s">
        <v>331</v>
      </c>
      <c r="C11" s="20" t="s">
        <v>332</v>
      </c>
      <c r="D11" s="21" t="s">
        <v>317</v>
      </c>
      <c r="E11" s="20" t="s">
        <v>90</v>
      </c>
      <c r="F11" s="26">
        <v>3404</v>
      </c>
    </row>
    <row r="12" spans="1:8">
      <c r="A12" s="21">
        <v>1974000419</v>
      </c>
      <c r="B12" s="23" t="s">
        <v>333</v>
      </c>
      <c r="C12" s="20" t="s">
        <v>334</v>
      </c>
      <c r="D12" s="21" t="s">
        <v>317</v>
      </c>
      <c r="E12" s="20" t="s">
        <v>49</v>
      </c>
      <c r="F12" s="26">
        <v>3564</v>
      </c>
    </row>
    <row r="13" spans="1:8" ht="23">
      <c r="A13" s="21">
        <v>1974000583</v>
      </c>
      <c r="B13" s="23" t="s">
        <v>335</v>
      </c>
      <c r="C13" s="20" t="s">
        <v>336</v>
      </c>
      <c r="D13" s="21" t="s">
        <v>317</v>
      </c>
      <c r="E13" s="20" t="s">
        <v>173</v>
      </c>
      <c r="F13" s="26">
        <v>2719</v>
      </c>
    </row>
    <row r="14" spans="1:8" ht="23">
      <c r="A14" s="21">
        <v>1975000218</v>
      </c>
      <c r="B14" s="23" t="s">
        <v>322</v>
      </c>
      <c r="C14" s="20" t="s">
        <v>337</v>
      </c>
      <c r="D14" s="21" t="s">
        <v>317</v>
      </c>
      <c r="E14" s="20" t="s">
        <v>212</v>
      </c>
      <c r="F14" s="26">
        <v>19166</v>
      </c>
    </row>
    <row r="15" spans="1:8" ht="23">
      <c r="A15" s="21">
        <v>1976000165</v>
      </c>
      <c r="B15" s="23" t="s">
        <v>338</v>
      </c>
      <c r="C15" s="20" t="s">
        <v>338</v>
      </c>
      <c r="D15" s="21" t="s">
        <v>317</v>
      </c>
      <c r="E15" s="20" t="s">
        <v>264</v>
      </c>
      <c r="F15" s="25">
        <v>534</v>
      </c>
    </row>
    <row r="16" spans="1:8" ht="34.5">
      <c r="A16" s="21">
        <v>1976000238</v>
      </c>
      <c r="B16" s="23" t="s">
        <v>339</v>
      </c>
      <c r="C16" s="20" t="s">
        <v>339</v>
      </c>
      <c r="D16" s="21" t="s">
        <v>317</v>
      </c>
      <c r="E16" s="20" t="s">
        <v>264</v>
      </c>
      <c r="F16" s="25">
        <v>30</v>
      </c>
    </row>
    <row r="17" spans="1:6">
      <c r="A17" s="21">
        <v>1977000118</v>
      </c>
      <c r="B17" s="23" t="s">
        <v>340</v>
      </c>
      <c r="C17" s="20" t="s">
        <v>341</v>
      </c>
      <c r="D17" s="21" t="s">
        <v>317</v>
      </c>
      <c r="E17" s="20" t="s">
        <v>226</v>
      </c>
      <c r="F17" s="26">
        <v>2257</v>
      </c>
    </row>
    <row r="18" spans="1:6" ht="23">
      <c r="A18" s="21">
        <v>1977000274</v>
      </c>
      <c r="B18" s="23" t="s">
        <v>342</v>
      </c>
      <c r="C18" s="20" t="s">
        <v>343</v>
      </c>
      <c r="D18" s="21" t="s">
        <v>317</v>
      </c>
      <c r="E18" s="20" t="s">
        <v>116</v>
      </c>
      <c r="F18" s="26">
        <v>98001</v>
      </c>
    </row>
    <row r="19" spans="1:6" ht="23">
      <c r="A19" s="21">
        <v>1978000138</v>
      </c>
      <c r="B19" s="23" t="s">
        <v>344</v>
      </c>
      <c r="C19" s="20" t="s">
        <v>344</v>
      </c>
      <c r="D19" s="21" t="s">
        <v>317</v>
      </c>
      <c r="E19" s="20" t="s">
        <v>85</v>
      </c>
      <c r="F19" s="26">
        <v>20638</v>
      </c>
    </row>
    <row r="20" spans="1:6" ht="34.5">
      <c r="A20" s="21">
        <v>1978000219</v>
      </c>
      <c r="B20" s="23" t="s">
        <v>345</v>
      </c>
      <c r="C20" s="20" t="s">
        <v>346</v>
      </c>
      <c r="D20" s="21" t="s">
        <v>317</v>
      </c>
      <c r="E20" s="20" t="s">
        <v>85</v>
      </c>
      <c r="F20" s="26">
        <v>1748</v>
      </c>
    </row>
    <row r="21" spans="1:6" ht="34.5">
      <c r="A21" s="21">
        <v>1978000383</v>
      </c>
      <c r="B21" s="23" t="s">
        <v>347</v>
      </c>
      <c r="C21" s="20" t="s">
        <v>348</v>
      </c>
      <c r="D21" s="21" t="s">
        <v>317</v>
      </c>
      <c r="E21" s="20" t="s">
        <v>85</v>
      </c>
      <c r="F21" s="26">
        <v>1103</v>
      </c>
    </row>
    <row r="22" spans="1:6">
      <c r="A22" s="21">
        <v>1978000456</v>
      </c>
      <c r="B22" s="23" t="s">
        <v>349</v>
      </c>
      <c r="C22" s="20" t="s">
        <v>135</v>
      </c>
      <c r="D22" s="21" t="s">
        <v>317</v>
      </c>
      <c r="E22" s="20" t="s">
        <v>135</v>
      </c>
      <c r="F22" s="25">
        <v>536</v>
      </c>
    </row>
    <row r="23" spans="1:6">
      <c r="A23" s="21">
        <v>1978000529</v>
      </c>
      <c r="B23" s="23" t="s">
        <v>350</v>
      </c>
      <c r="C23" s="20" t="s">
        <v>351</v>
      </c>
      <c r="D23" s="21" t="s">
        <v>317</v>
      </c>
      <c r="E23" s="20" t="s">
        <v>189</v>
      </c>
      <c r="F23" s="26">
        <v>11274</v>
      </c>
    </row>
    <row r="24" spans="1:6">
      <c r="A24" s="21">
        <v>1979000174</v>
      </c>
      <c r="B24" s="23" t="s">
        <v>352</v>
      </c>
      <c r="C24" s="20" t="s">
        <v>353</v>
      </c>
      <c r="D24" s="21" t="s">
        <v>317</v>
      </c>
      <c r="E24" s="20" t="s">
        <v>199</v>
      </c>
      <c r="F24" s="26">
        <v>4574</v>
      </c>
    </row>
    <row r="25" spans="1:6" ht="23">
      <c r="A25" s="21">
        <v>1979000247</v>
      </c>
      <c r="B25" s="23" t="s">
        <v>354</v>
      </c>
      <c r="C25" s="20" t="s">
        <v>355</v>
      </c>
      <c r="D25" s="21" t="s">
        <v>317</v>
      </c>
      <c r="E25" s="20" t="s">
        <v>244</v>
      </c>
      <c r="F25" s="26">
        <v>5094</v>
      </c>
    </row>
    <row r="26" spans="1:6" ht="23">
      <c r="A26" s="21">
        <v>1979000492</v>
      </c>
      <c r="B26" s="23" t="s">
        <v>356</v>
      </c>
      <c r="C26" s="20" t="s">
        <v>357</v>
      </c>
      <c r="D26" s="21" t="s">
        <v>317</v>
      </c>
      <c r="E26" s="20" t="s">
        <v>69</v>
      </c>
      <c r="F26" s="26">
        <v>13010</v>
      </c>
    </row>
    <row r="27" spans="1:6" ht="23">
      <c r="A27" s="21">
        <v>1979000565</v>
      </c>
      <c r="B27" s="23" t="s">
        <v>358</v>
      </c>
      <c r="C27" s="20" t="s">
        <v>359</v>
      </c>
      <c r="D27" s="21" t="s">
        <v>317</v>
      </c>
      <c r="E27" s="20" t="s">
        <v>69</v>
      </c>
      <c r="F27" s="25">
        <v>74</v>
      </c>
    </row>
    <row r="28" spans="1:6" ht="23">
      <c r="A28" s="21">
        <v>1979000638</v>
      </c>
      <c r="B28" s="23" t="s">
        <v>360</v>
      </c>
      <c r="C28" s="20" t="s">
        <v>361</v>
      </c>
      <c r="D28" s="21" t="s">
        <v>317</v>
      </c>
      <c r="E28" s="20" t="s">
        <v>50</v>
      </c>
      <c r="F28" s="26">
        <v>34417</v>
      </c>
    </row>
    <row r="29" spans="1:6">
      <c r="A29" s="21">
        <v>1979000719</v>
      </c>
      <c r="B29" s="23" t="s">
        <v>362</v>
      </c>
      <c r="C29" s="20" t="s">
        <v>363</v>
      </c>
      <c r="D29" s="21" t="s">
        <v>317</v>
      </c>
      <c r="E29" s="20" t="s">
        <v>71</v>
      </c>
      <c r="F29" s="25">
        <v>182</v>
      </c>
    </row>
    <row r="30" spans="1:6" ht="23">
      <c r="A30" s="21">
        <v>1979000956</v>
      </c>
      <c r="B30" s="23" t="s">
        <v>364</v>
      </c>
      <c r="C30" s="20" t="s">
        <v>365</v>
      </c>
      <c r="D30" s="21" t="s">
        <v>317</v>
      </c>
      <c r="E30" s="20" t="s">
        <v>148</v>
      </c>
      <c r="F30" s="26">
        <v>4884</v>
      </c>
    </row>
    <row r="31" spans="1:6" ht="23">
      <c r="A31" s="21">
        <v>1979001138</v>
      </c>
      <c r="B31" s="23" t="s">
        <v>366</v>
      </c>
      <c r="C31" s="20" t="s">
        <v>367</v>
      </c>
      <c r="D31" s="21" t="s">
        <v>317</v>
      </c>
      <c r="E31" s="20" t="s">
        <v>262</v>
      </c>
      <c r="F31" s="25">
        <v>430</v>
      </c>
    </row>
    <row r="32" spans="1:6">
      <c r="A32" s="21">
        <v>1979001219</v>
      </c>
      <c r="B32" s="23" t="s">
        <v>338</v>
      </c>
      <c r="C32" s="20" t="s">
        <v>368</v>
      </c>
      <c r="D32" s="21" t="s">
        <v>317</v>
      </c>
      <c r="E32" s="20" t="s">
        <v>147</v>
      </c>
      <c r="F32" s="26">
        <v>1156</v>
      </c>
    </row>
    <row r="33" spans="1:6">
      <c r="A33" s="21">
        <v>1979001456</v>
      </c>
      <c r="B33" s="23" t="s">
        <v>369</v>
      </c>
      <c r="C33" s="20" t="s">
        <v>370</v>
      </c>
      <c r="D33" s="21" t="s">
        <v>317</v>
      </c>
      <c r="E33" s="20" t="s">
        <v>137</v>
      </c>
      <c r="F33" s="26">
        <v>5025</v>
      </c>
    </row>
    <row r="34" spans="1:6">
      <c r="A34" s="21">
        <v>1979001529</v>
      </c>
      <c r="B34" s="23" t="s">
        <v>371</v>
      </c>
      <c r="C34" s="20" t="s">
        <v>372</v>
      </c>
      <c r="D34" s="21" t="s">
        <v>317</v>
      </c>
      <c r="E34" s="20" t="s">
        <v>103</v>
      </c>
      <c r="F34" s="26">
        <v>12511</v>
      </c>
    </row>
    <row r="35" spans="1:6" ht="23">
      <c r="A35" s="21">
        <v>1979001618</v>
      </c>
      <c r="B35" s="23" t="s">
        <v>373</v>
      </c>
      <c r="C35" s="20" t="s">
        <v>374</v>
      </c>
      <c r="D35" s="21" t="s">
        <v>317</v>
      </c>
      <c r="E35" s="20" t="s">
        <v>109</v>
      </c>
      <c r="F35" s="26">
        <v>3380</v>
      </c>
    </row>
    <row r="36" spans="1:6" ht="23">
      <c r="A36" s="21">
        <v>1979001774</v>
      </c>
      <c r="B36" s="23" t="s">
        <v>375</v>
      </c>
      <c r="C36" s="20" t="s">
        <v>376</v>
      </c>
      <c r="D36" s="21" t="s">
        <v>317</v>
      </c>
      <c r="E36" s="20" t="s">
        <v>119</v>
      </c>
      <c r="F36" s="26">
        <v>6519</v>
      </c>
    </row>
    <row r="37" spans="1:6">
      <c r="A37" s="21">
        <v>1979001911</v>
      </c>
      <c r="B37" s="23" t="s">
        <v>377</v>
      </c>
      <c r="C37" s="20" t="s">
        <v>27</v>
      </c>
      <c r="D37" s="21" t="s">
        <v>317</v>
      </c>
      <c r="E37" s="20" t="s">
        <v>52</v>
      </c>
      <c r="F37" s="26">
        <v>2669</v>
      </c>
    </row>
    <row r="38" spans="1:6" ht="23">
      <c r="A38" s="21">
        <v>1979002118</v>
      </c>
      <c r="B38" s="23" t="s">
        <v>378</v>
      </c>
      <c r="C38" s="20" t="s">
        <v>379</v>
      </c>
      <c r="D38" s="21" t="s">
        <v>317</v>
      </c>
      <c r="E38" s="20" t="s">
        <v>89</v>
      </c>
      <c r="F38" s="26">
        <v>2464</v>
      </c>
    </row>
    <row r="39" spans="1:6">
      <c r="A39" s="21">
        <v>1979002274</v>
      </c>
      <c r="B39" s="23" t="s">
        <v>380</v>
      </c>
      <c r="C39" s="20" t="s">
        <v>174</v>
      </c>
      <c r="D39" s="21" t="s">
        <v>317</v>
      </c>
      <c r="E39" s="20" t="s">
        <v>174</v>
      </c>
      <c r="F39" s="26">
        <v>10557</v>
      </c>
    </row>
    <row r="40" spans="1:6">
      <c r="A40" s="21">
        <v>1979002592</v>
      </c>
      <c r="B40" s="23" t="s">
        <v>381</v>
      </c>
      <c r="C40" s="20" t="s">
        <v>368</v>
      </c>
      <c r="D40" s="21" t="s">
        <v>317</v>
      </c>
      <c r="E40" s="20" t="s">
        <v>40</v>
      </c>
      <c r="F40" s="25">
        <v>26</v>
      </c>
    </row>
    <row r="41" spans="1:6" ht="23">
      <c r="A41" s="21">
        <v>1979002665</v>
      </c>
      <c r="B41" s="23" t="s">
        <v>338</v>
      </c>
      <c r="C41" s="20" t="s">
        <v>382</v>
      </c>
      <c r="D41" s="21" t="s">
        <v>383</v>
      </c>
      <c r="E41" s="20" t="s">
        <v>130</v>
      </c>
      <c r="F41" s="26">
        <v>1982</v>
      </c>
    </row>
    <row r="42" spans="1:6" ht="34.5">
      <c r="A42" s="21">
        <v>1979002738</v>
      </c>
      <c r="B42" s="23" t="s">
        <v>384</v>
      </c>
      <c r="C42" s="20" t="s">
        <v>385</v>
      </c>
      <c r="D42" s="21" t="s">
        <v>317</v>
      </c>
      <c r="E42" s="20" t="s">
        <v>117</v>
      </c>
      <c r="F42" s="26">
        <v>7840</v>
      </c>
    </row>
    <row r="43" spans="1:6" ht="34.5">
      <c r="A43" s="21">
        <v>1979002819</v>
      </c>
      <c r="B43" s="23" t="s">
        <v>386</v>
      </c>
      <c r="C43" s="20" t="s">
        <v>387</v>
      </c>
      <c r="D43" s="21" t="s">
        <v>317</v>
      </c>
      <c r="E43" s="20" t="s">
        <v>117</v>
      </c>
      <c r="F43" s="26">
        <v>9959</v>
      </c>
    </row>
    <row r="44" spans="1:6" ht="34.5">
      <c r="A44" s="21">
        <v>1979002983</v>
      </c>
      <c r="B44" s="23" t="s">
        <v>388</v>
      </c>
      <c r="C44" s="20" t="s">
        <v>389</v>
      </c>
      <c r="D44" s="21" t="s">
        <v>317</v>
      </c>
      <c r="E44" s="20" t="s">
        <v>117</v>
      </c>
      <c r="F44" s="25">
        <v>887</v>
      </c>
    </row>
    <row r="45" spans="1:6" ht="34.5">
      <c r="A45" s="21">
        <v>1979003092</v>
      </c>
      <c r="B45" s="23" t="s">
        <v>390</v>
      </c>
      <c r="C45" s="20" t="s">
        <v>391</v>
      </c>
      <c r="D45" s="21" t="s">
        <v>317</v>
      </c>
      <c r="E45" s="20" t="s">
        <v>117</v>
      </c>
      <c r="F45" s="26">
        <v>1300</v>
      </c>
    </row>
    <row r="46" spans="1:6" ht="23">
      <c r="A46" s="21">
        <v>1979003165</v>
      </c>
      <c r="B46" s="23" t="s">
        <v>392</v>
      </c>
      <c r="C46" s="20" t="s">
        <v>393</v>
      </c>
      <c r="D46" s="21" t="s">
        <v>317</v>
      </c>
      <c r="E46" s="20" t="s">
        <v>117</v>
      </c>
      <c r="F46" s="26">
        <v>8031</v>
      </c>
    </row>
    <row r="47" spans="1:6" ht="23">
      <c r="A47" s="21">
        <v>1979003238</v>
      </c>
      <c r="B47" s="23" t="s">
        <v>394</v>
      </c>
      <c r="C47" s="20" t="s">
        <v>395</v>
      </c>
      <c r="D47" s="21" t="s">
        <v>383</v>
      </c>
      <c r="E47" s="20" t="s">
        <v>117</v>
      </c>
      <c r="F47" s="26">
        <v>17801</v>
      </c>
    </row>
    <row r="48" spans="1:6" ht="34.5">
      <c r="A48" s="21">
        <v>1979003319</v>
      </c>
      <c r="B48" s="23" t="s">
        <v>396</v>
      </c>
      <c r="C48" s="20" t="s">
        <v>397</v>
      </c>
      <c r="D48" s="21" t="s">
        <v>383</v>
      </c>
      <c r="E48" s="20" t="s">
        <v>117</v>
      </c>
      <c r="F48" s="26">
        <v>1620</v>
      </c>
    </row>
    <row r="49" spans="1:6" ht="23">
      <c r="A49" s="21">
        <v>1979003483</v>
      </c>
      <c r="B49" s="23" t="s">
        <v>398</v>
      </c>
      <c r="C49" s="20" t="s">
        <v>399</v>
      </c>
      <c r="D49" s="21" t="s">
        <v>317</v>
      </c>
      <c r="E49" s="20" t="s">
        <v>121</v>
      </c>
      <c r="F49" s="25">
        <v>0</v>
      </c>
    </row>
    <row r="50" spans="1:6" ht="23">
      <c r="A50" s="21">
        <v>1979003556</v>
      </c>
      <c r="B50" s="23" t="s">
        <v>338</v>
      </c>
      <c r="C50" s="20" t="s">
        <v>400</v>
      </c>
      <c r="D50" s="21" t="s">
        <v>317</v>
      </c>
      <c r="E50" s="20" t="s">
        <v>212</v>
      </c>
      <c r="F50" s="26">
        <v>13875</v>
      </c>
    </row>
    <row r="51" spans="1:6" ht="23">
      <c r="A51" s="21">
        <v>1979003629</v>
      </c>
      <c r="B51" s="23" t="s">
        <v>401</v>
      </c>
      <c r="C51" s="20" t="s">
        <v>402</v>
      </c>
      <c r="D51" s="21" t="s">
        <v>317</v>
      </c>
      <c r="E51" s="20" t="s">
        <v>83</v>
      </c>
      <c r="F51" s="26">
        <v>1611</v>
      </c>
    </row>
    <row r="52" spans="1:6">
      <c r="A52" s="21">
        <v>1979003718</v>
      </c>
      <c r="B52" s="23" t="s">
        <v>322</v>
      </c>
      <c r="C52" s="20" t="s">
        <v>319</v>
      </c>
      <c r="D52" s="21" t="s">
        <v>317</v>
      </c>
      <c r="E52" s="20" t="s">
        <v>150</v>
      </c>
      <c r="F52" s="25">
        <v>795</v>
      </c>
    </row>
    <row r="53" spans="1:6" ht="23">
      <c r="A53" s="21">
        <v>1979003874</v>
      </c>
      <c r="B53" s="23" t="s">
        <v>403</v>
      </c>
      <c r="C53" s="20" t="s">
        <v>404</v>
      </c>
      <c r="D53" s="21" t="s">
        <v>317</v>
      </c>
      <c r="E53" s="20" t="s">
        <v>120</v>
      </c>
      <c r="F53" s="26">
        <v>16490</v>
      </c>
    </row>
    <row r="54" spans="1:6" ht="23">
      <c r="A54" s="21">
        <v>1979003947</v>
      </c>
      <c r="B54" s="23" t="s">
        <v>405</v>
      </c>
      <c r="C54" s="20" t="s">
        <v>406</v>
      </c>
      <c r="D54" s="21" t="s">
        <v>317</v>
      </c>
      <c r="E54" s="20" t="s">
        <v>72</v>
      </c>
      <c r="F54" s="25">
        <v>931</v>
      </c>
    </row>
    <row r="55" spans="1:6" ht="23">
      <c r="A55" s="21">
        <v>1979004056</v>
      </c>
      <c r="B55" s="23" t="s">
        <v>407</v>
      </c>
      <c r="C55" s="20" t="s">
        <v>408</v>
      </c>
      <c r="D55" s="21" t="s">
        <v>317</v>
      </c>
      <c r="E55" s="20" t="s">
        <v>148</v>
      </c>
      <c r="F55" s="26">
        <v>7573</v>
      </c>
    </row>
    <row r="56" spans="1:6" ht="23">
      <c r="A56" s="21">
        <v>1979004374</v>
      </c>
      <c r="B56" s="23" t="s">
        <v>409</v>
      </c>
      <c r="C56" s="20" t="s">
        <v>410</v>
      </c>
      <c r="D56" s="21" t="s">
        <v>317</v>
      </c>
      <c r="E56" s="20" t="s">
        <v>99</v>
      </c>
      <c r="F56" s="26">
        <v>1344</v>
      </c>
    </row>
    <row r="57" spans="1:6" ht="23">
      <c r="A57" s="21">
        <v>1979004447</v>
      </c>
      <c r="B57" s="23" t="s">
        <v>411</v>
      </c>
      <c r="C57" s="20" t="s">
        <v>412</v>
      </c>
      <c r="D57" s="21" t="s">
        <v>317</v>
      </c>
      <c r="E57" s="20" t="s">
        <v>99</v>
      </c>
      <c r="F57" s="26">
        <v>6715</v>
      </c>
    </row>
    <row r="58" spans="1:6">
      <c r="A58" s="21">
        <v>1979004511</v>
      </c>
      <c r="B58" s="23" t="s">
        <v>413</v>
      </c>
      <c r="C58" s="20" t="s">
        <v>414</v>
      </c>
      <c r="D58" s="21" t="s">
        <v>317</v>
      </c>
      <c r="E58" s="20" t="s">
        <v>90</v>
      </c>
      <c r="F58" s="26">
        <v>1069</v>
      </c>
    </row>
    <row r="59" spans="1:6" ht="23">
      <c r="A59" s="21">
        <v>1979004692</v>
      </c>
      <c r="B59" s="23" t="s">
        <v>415</v>
      </c>
      <c r="C59" s="20" t="s">
        <v>416</v>
      </c>
      <c r="D59" s="21" t="s">
        <v>317</v>
      </c>
      <c r="E59" s="20" t="s">
        <v>99</v>
      </c>
      <c r="F59" s="25">
        <v>808</v>
      </c>
    </row>
    <row r="60" spans="1:6" ht="23">
      <c r="A60" s="21">
        <v>1979004765</v>
      </c>
      <c r="B60" s="23" t="s">
        <v>338</v>
      </c>
      <c r="C60" s="20" t="s">
        <v>417</v>
      </c>
      <c r="D60" s="21" t="s">
        <v>317</v>
      </c>
      <c r="E60" s="20" t="s">
        <v>41</v>
      </c>
      <c r="F60" s="26">
        <v>4609</v>
      </c>
    </row>
    <row r="61" spans="1:6" ht="23">
      <c r="A61" s="21">
        <v>1979005265</v>
      </c>
      <c r="B61" s="23" t="s">
        <v>418</v>
      </c>
      <c r="C61" s="20" t="s">
        <v>419</v>
      </c>
      <c r="D61" s="21" t="s">
        <v>317</v>
      </c>
      <c r="E61" s="20" t="s">
        <v>65</v>
      </c>
      <c r="F61" s="26">
        <v>11488</v>
      </c>
    </row>
    <row r="62" spans="1:6">
      <c r="A62" s="21">
        <v>1979005411</v>
      </c>
      <c r="B62" s="23" t="s">
        <v>420</v>
      </c>
      <c r="C62" s="20" t="s">
        <v>420</v>
      </c>
      <c r="D62" s="21" t="s">
        <v>317</v>
      </c>
      <c r="E62" s="20" t="s">
        <v>166</v>
      </c>
      <c r="F62" s="25">
        <v>0</v>
      </c>
    </row>
    <row r="63" spans="1:6">
      <c r="A63" s="21">
        <v>1979005583</v>
      </c>
      <c r="B63" s="23" t="s">
        <v>421</v>
      </c>
      <c r="C63" s="20" t="s">
        <v>422</v>
      </c>
      <c r="D63" s="21" t="s">
        <v>317</v>
      </c>
      <c r="E63" s="20" t="s">
        <v>56</v>
      </c>
      <c r="F63" s="26">
        <v>26677</v>
      </c>
    </row>
    <row r="64" spans="1:6">
      <c r="A64" s="21">
        <v>1980000174</v>
      </c>
      <c r="B64" s="23" t="s">
        <v>423</v>
      </c>
      <c r="C64" s="20" t="s">
        <v>400</v>
      </c>
      <c r="D64" s="21" t="s">
        <v>317</v>
      </c>
      <c r="E64" s="20" t="s">
        <v>206</v>
      </c>
      <c r="F64" s="26">
        <v>198549</v>
      </c>
    </row>
    <row r="65" spans="1:6">
      <c r="A65" s="21">
        <v>1980000311</v>
      </c>
      <c r="B65" s="23" t="s">
        <v>424</v>
      </c>
      <c r="C65" s="20" t="s">
        <v>425</v>
      </c>
      <c r="D65" s="21" t="s">
        <v>317</v>
      </c>
      <c r="E65" s="20" t="s">
        <v>76</v>
      </c>
      <c r="F65" s="25">
        <v>767</v>
      </c>
    </row>
    <row r="66" spans="1:6">
      <c r="A66" s="21">
        <v>1980000492</v>
      </c>
      <c r="B66" s="23" t="s">
        <v>371</v>
      </c>
      <c r="C66" s="20" t="s">
        <v>372</v>
      </c>
      <c r="D66" s="21" t="s">
        <v>317</v>
      </c>
      <c r="E66" s="20" t="s">
        <v>67</v>
      </c>
      <c r="F66" s="26">
        <v>1345</v>
      </c>
    </row>
    <row r="67" spans="1:6" ht="23">
      <c r="A67" s="21">
        <v>1980000565</v>
      </c>
      <c r="B67" s="23" t="s">
        <v>426</v>
      </c>
      <c r="C67" s="20" t="s">
        <v>427</v>
      </c>
      <c r="D67" s="21" t="s">
        <v>328</v>
      </c>
      <c r="E67" s="20" t="s">
        <v>236</v>
      </c>
      <c r="F67" s="26">
        <v>5115</v>
      </c>
    </row>
    <row r="68" spans="1:6" ht="23">
      <c r="A68" s="21">
        <v>1980000638</v>
      </c>
      <c r="B68" s="23" t="s">
        <v>338</v>
      </c>
      <c r="C68" s="20" t="s">
        <v>428</v>
      </c>
      <c r="D68" s="21" t="s">
        <v>317</v>
      </c>
      <c r="E68" s="20" t="s">
        <v>148</v>
      </c>
      <c r="F68" s="25">
        <v>26</v>
      </c>
    </row>
    <row r="69" spans="1:6" ht="23">
      <c r="A69" s="21">
        <v>1980000719</v>
      </c>
      <c r="B69" s="23" t="s">
        <v>429</v>
      </c>
      <c r="C69" s="20" t="s">
        <v>430</v>
      </c>
      <c r="D69" s="21" t="s">
        <v>328</v>
      </c>
      <c r="E69" s="20" t="s">
        <v>252</v>
      </c>
      <c r="F69" s="26">
        <v>19997</v>
      </c>
    </row>
    <row r="70" spans="1:6">
      <c r="A70" s="21">
        <v>1980000883</v>
      </c>
      <c r="B70" s="23" t="s">
        <v>431</v>
      </c>
      <c r="C70" s="20" t="s">
        <v>341</v>
      </c>
      <c r="D70" s="21" t="s">
        <v>317</v>
      </c>
      <c r="E70" s="20" t="s">
        <v>25</v>
      </c>
      <c r="F70" s="25">
        <v>380</v>
      </c>
    </row>
    <row r="71" spans="1:6" ht="23">
      <c r="A71" s="21">
        <v>1980000956</v>
      </c>
      <c r="B71" s="23" t="s">
        <v>432</v>
      </c>
      <c r="C71" s="20" t="s">
        <v>146</v>
      </c>
      <c r="D71" s="21" t="s">
        <v>317</v>
      </c>
      <c r="E71" s="20" t="s">
        <v>146</v>
      </c>
      <c r="F71" s="26">
        <v>1901</v>
      </c>
    </row>
    <row r="72" spans="1:6" ht="23">
      <c r="A72" s="21">
        <v>1980001065</v>
      </c>
      <c r="B72" s="23" t="s">
        <v>433</v>
      </c>
      <c r="C72" s="20" t="s">
        <v>434</v>
      </c>
      <c r="D72" s="21" t="s">
        <v>317</v>
      </c>
      <c r="E72" s="20" t="s">
        <v>260</v>
      </c>
      <c r="F72" s="26">
        <v>2718</v>
      </c>
    </row>
    <row r="73" spans="1:6" ht="23">
      <c r="A73" s="21">
        <v>1980001138</v>
      </c>
      <c r="B73" s="23" t="s">
        <v>435</v>
      </c>
      <c r="C73" s="20" t="s">
        <v>436</v>
      </c>
      <c r="D73" s="21" t="s">
        <v>317</v>
      </c>
      <c r="E73" s="20" t="s">
        <v>64</v>
      </c>
      <c r="F73" s="26">
        <v>1785</v>
      </c>
    </row>
    <row r="74" spans="1:6">
      <c r="A74" s="21">
        <v>1980001219</v>
      </c>
      <c r="B74" s="23" t="s">
        <v>371</v>
      </c>
      <c r="C74" s="20" t="s">
        <v>437</v>
      </c>
      <c r="D74" s="21" t="s">
        <v>317</v>
      </c>
      <c r="E74" s="20" t="s">
        <v>183</v>
      </c>
      <c r="F74" s="25">
        <v>69</v>
      </c>
    </row>
    <row r="75" spans="1:6">
      <c r="A75" s="21">
        <v>1980001383</v>
      </c>
      <c r="B75" s="23" t="s">
        <v>438</v>
      </c>
      <c r="C75" s="20" t="s">
        <v>439</v>
      </c>
      <c r="D75" s="21" t="s">
        <v>317</v>
      </c>
      <c r="E75" s="20" t="s">
        <v>138</v>
      </c>
      <c r="F75" s="25">
        <v>151</v>
      </c>
    </row>
    <row r="76" spans="1:6" ht="23">
      <c r="A76" s="21">
        <v>1980001529</v>
      </c>
      <c r="B76" s="23" t="s">
        <v>440</v>
      </c>
      <c r="C76" s="20" t="s">
        <v>441</v>
      </c>
      <c r="D76" s="21" t="s">
        <v>317</v>
      </c>
      <c r="E76" s="20" t="s">
        <v>148</v>
      </c>
      <c r="F76" s="25">
        <v>184</v>
      </c>
    </row>
    <row r="77" spans="1:6">
      <c r="A77" s="21">
        <v>1980001618</v>
      </c>
      <c r="B77" s="23" t="s">
        <v>442</v>
      </c>
      <c r="C77" s="20" t="s">
        <v>443</v>
      </c>
      <c r="D77" s="21" t="s">
        <v>317</v>
      </c>
      <c r="E77" s="20" t="s">
        <v>261</v>
      </c>
      <c r="F77" s="26">
        <v>16516</v>
      </c>
    </row>
    <row r="78" spans="1:6" ht="23">
      <c r="A78" s="21">
        <v>1980001774</v>
      </c>
      <c r="B78" s="23" t="s">
        <v>426</v>
      </c>
      <c r="C78" s="20" t="s">
        <v>441</v>
      </c>
      <c r="D78" s="21" t="s">
        <v>383</v>
      </c>
      <c r="E78" s="20" t="s">
        <v>122</v>
      </c>
      <c r="F78" s="26">
        <v>5872</v>
      </c>
    </row>
    <row r="79" spans="1:6" ht="23">
      <c r="A79" s="21">
        <v>1980001911</v>
      </c>
      <c r="B79" s="23" t="s">
        <v>444</v>
      </c>
      <c r="C79" s="20" t="s">
        <v>38</v>
      </c>
      <c r="D79" s="21" t="s">
        <v>317</v>
      </c>
      <c r="E79" s="20" t="s">
        <v>38</v>
      </c>
      <c r="F79" s="26">
        <v>2700</v>
      </c>
    </row>
    <row r="80" spans="1:6">
      <c r="A80" s="21">
        <v>1980002029</v>
      </c>
      <c r="B80" s="23" t="s">
        <v>322</v>
      </c>
      <c r="C80" s="20" t="s">
        <v>27</v>
      </c>
      <c r="D80" s="21" t="s">
        <v>317</v>
      </c>
      <c r="E80" s="20" t="s">
        <v>97</v>
      </c>
      <c r="F80" s="26">
        <v>5579</v>
      </c>
    </row>
    <row r="81" spans="1:6" ht="23">
      <c r="A81" s="21">
        <v>1980002274</v>
      </c>
      <c r="B81" s="23" t="s">
        <v>445</v>
      </c>
      <c r="C81" s="20" t="s">
        <v>445</v>
      </c>
      <c r="D81" s="21" t="s">
        <v>317</v>
      </c>
      <c r="E81" s="20" t="s">
        <v>132</v>
      </c>
      <c r="F81" s="26">
        <v>2338</v>
      </c>
    </row>
    <row r="82" spans="1:6" ht="23">
      <c r="A82" s="21">
        <v>1980002347</v>
      </c>
      <c r="B82" s="23" t="s">
        <v>446</v>
      </c>
      <c r="C82" s="20" t="s">
        <v>447</v>
      </c>
      <c r="D82" s="21" t="s">
        <v>317</v>
      </c>
      <c r="E82" s="20" t="s">
        <v>88</v>
      </c>
      <c r="F82" s="25">
        <v>251</v>
      </c>
    </row>
    <row r="83" spans="1:6">
      <c r="A83" s="21">
        <v>1980002411</v>
      </c>
      <c r="B83" s="23" t="s">
        <v>322</v>
      </c>
      <c r="C83" s="20" t="s">
        <v>448</v>
      </c>
      <c r="D83" s="21" t="s">
        <v>317</v>
      </c>
      <c r="E83" s="20" t="s">
        <v>98</v>
      </c>
      <c r="F83" s="26">
        <v>3917</v>
      </c>
    </row>
    <row r="84" spans="1:6" ht="23">
      <c r="A84" s="21">
        <v>1981000119</v>
      </c>
      <c r="B84" s="23" t="s">
        <v>449</v>
      </c>
      <c r="C84" s="20" t="s">
        <v>450</v>
      </c>
      <c r="D84" s="21" t="s">
        <v>317</v>
      </c>
      <c r="E84" s="20" t="s">
        <v>69</v>
      </c>
      <c r="F84" s="25">
        <v>599</v>
      </c>
    </row>
    <row r="85" spans="1:6">
      <c r="A85" s="21">
        <v>1981000283</v>
      </c>
      <c r="B85" s="23" t="s">
        <v>451</v>
      </c>
      <c r="C85" s="20" t="s">
        <v>319</v>
      </c>
      <c r="D85" s="21" t="s">
        <v>317</v>
      </c>
      <c r="E85" s="20" t="s">
        <v>173</v>
      </c>
      <c r="F85" s="26">
        <v>5015</v>
      </c>
    </row>
    <row r="86" spans="1:6" ht="23">
      <c r="A86" s="21">
        <v>1981000356</v>
      </c>
      <c r="B86" s="23" t="s">
        <v>452</v>
      </c>
      <c r="C86" s="20" t="s">
        <v>337</v>
      </c>
      <c r="D86" s="21" t="s">
        <v>317</v>
      </c>
      <c r="E86" s="20" t="s">
        <v>234</v>
      </c>
      <c r="F86" s="25">
        <v>671</v>
      </c>
    </row>
    <row r="87" spans="1:6">
      <c r="A87" s="21">
        <v>1981000429</v>
      </c>
      <c r="B87" s="23" t="s">
        <v>322</v>
      </c>
      <c r="C87" s="20" t="s">
        <v>337</v>
      </c>
      <c r="D87" s="21" t="s">
        <v>317</v>
      </c>
      <c r="E87" s="20" t="s">
        <v>190</v>
      </c>
      <c r="F87" s="26">
        <v>206882</v>
      </c>
    </row>
    <row r="88" spans="1:6">
      <c r="A88" s="21">
        <v>1981000518</v>
      </c>
      <c r="B88" s="23" t="s">
        <v>453</v>
      </c>
      <c r="C88" s="20" t="s">
        <v>453</v>
      </c>
      <c r="D88" s="21" t="s">
        <v>317</v>
      </c>
      <c r="E88" s="20" t="s">
        <v>82</v>
      </c>
      <c r="F88" s="26">
        <v>8726</v>
      </c>
    </row>
    <row r="89" spans="1:6" ht="23">
      <c r="A89" s="21">
        <v>1981000674</v>
      </c>
      <c r="B89" s="23" t="s">
        <v>454</v>
      </c>
      <c r="C89" s="20" t="s">
        <v>455</v>
      </c>
      <c r="D89" s="21" t="s">
        <v>317</v>
      </c>
      <c r="E89" s="20" t="s">
        <v>169</v>
      </c>
      <c r="F89" s="25">
        <v>274</v>
      </c>
    </row>
    <row r="90" spans="1:6">
      <c r="A90" s="21">
        <v>1981000747</v>
      </c>
      <c r="B90" s="23" t="s">
        <v>456</v>
      </c>
      <c r="C90" s="20" t="s">
        <v>457</v>
      </c>
      <c r="D90" s="21" t="s">
        <v>317</v>
      </c>
      <c r="E90" s="20" t="s">
        <v>102</v>
      </c>
      <c r="F90" s="25">
        <v>27</v>
      </c>
    </row>
    <row r="91" spans="1:6" ht="23">
      <c r="A91" s="21">
        <v>1981000811</v>
      </c>
      <c r="B91" s="23" t="s">
        <v>458</v>
      </c>
      <c r="C91" s="20" t="s">
        <v>459</v>
      </c>
      <c r="D91" s="21" t="s">
        <v>383</v>
      </c>
      <c r="E91" s="20" t="s">
        <v>92</v>
      </c>
      <c r="F91" s="25">
        <v>185</v>
      </c>
    </row>
    <row r="92" spans="1:6" ht="23">
      <c r="A92" s="21">
        <v>1981000992</v>
      </c>
      <c r="B92" s="23" t="s">
        <v>460</v>
      </c>
      <c r="C92" s="20" t="s">
        <v>461</v>
      </c>
      <c r="D92" s="21" t="s">
        <v>317</v>
      </c>
      <c r="E92" s="20" t="s">
        <v>270</v>
      </c>
      <c r="F92" s="25">
        <v>412</v>
      </c>
    </row>
    <row r="93" spans="1:6" ht="23">
      <c r="A93" s="21">
        <v>1981001018</v>
      </c>
      <c r="B93" s="23" t="s">
        <v>462</v>
      </c>
      <c r="C93" s="20" t="s">
        <v>319</v>
      </c>
      <c r="D93" s="21" t="s">
        <v>317</v>
      </c>
      <c r="E93" s="20" t="s">
        <v>253</v>
      </c>
      <c r="F93" s="26">
        <v>1167</v>
      </c>
    </row>
    <row r="94" spans="1:6">
      <c r="A94" s="21">
        <v>1981001174</v>
      </c>
      <c r="B94" s="23" t="s">
        <v>463</v>
      </c>
      <c r="C94" s="20" t="s">
        <v>112</v>
      </c>
      <c r="D94" s="21" t="s">
        <v>317</v>
      </c>
      <c r="E94" s="20" t="s">
        <v>112</v>
      </c>
      <c r="F94" s="25">
        <v>798</v>
      </c>
    </row>
    <row r="95" spans="1:6" ht="23">
      <c r="A95" s="21">
        <v>1981001492</v>
      </c>
      <c r="B95" s="23" t="s">
        <v>464</v>
      </c>
      <c r="C95" s="20" t="s">
        <v>319</v>
      </c>
      <c r="D95" s="21" t="s">
        <v>317</v>
      </c>
      <c r="E95" s="20" t="s">
        <v>54</v>
      </c>
      <c r="F95" s="26">
        <v>1354</v>
      </c>
    </row>
    <row r="96" spans="1:6" ht="23">
      <c r="A96" s="21">
        <v>1981001565</v>
      </c>
      <c r="B96" s="23" t="s">
        <v>465</v>
      </c>
      <c r="C96" s="20" t="s">
        <v>466</v>
      </c>
      <c r="D96" s="21" t="s">
        <v>383</v>
      </c>
      <c r="E96" s="20" t="s">
        <v>171</v>
      </c>
      <c r="F96" s="25">
        <v>163</v>
      </c>
    </row>
    <row r="97" spans="1:6" ht="23">
      <c r="A97" s="21">
        <v>1981001719</v>
      </c>
      <c r="B97" s="23" t="s">
        <v>467</v>
      </c>
      <c r="C97" s="20" t="s">
        <v>468</v>
      </c>
      <c r="D97" s="21" t="s">
        <v>317</v>
      </c>
      <c r="E97" s="20" t="s">
        <v>279</v>
      </c>
      <c r="F97" s="26">
        <v>1434</v>
      </c>
    </row>
    <row r="98" spans="1:6">
      <c r="A98" s="21">
        <v>1982000147</v>
      </c>
      <c r="B98" s="23" t="s">
        <v>469</v>
      </c>
      <c r="C98" s="20" t="s">
        <v>470</v>
      </c>
      <c r="D98" s="21" t="s">
        <v>317</v>
      </c>
      <c r="E98" s="20" t="s">
        <v>69</v>
      </c>
      <c r="F98" s="25">
        <v>744</v>
      </c>
    </row>
    <row r="99" spans="1:6">
      <c r="A99" s="21">
        <v>1982000211</v>
      </c>
      <c r="B99" s="23" t="s">
        <v>471</v>
      </c>
      <c r="C99" s="20" t="s">
        <v>471</v>
      </c>
      <c r="D99" s="21" t="s">
        <v>317</v>
      </c>
      <c r="E99" s="20" t="s">
        <v>166</v>
      </c>
      <c r="F99" s="25">
        <v>71</v>
      </c>
    </row>
    <row r="100" spans="1:6" ht="23">
      <c r="A100" s="21">
        <v>1982000465</v>
      </c>
      <c r="B100" s="23" t="s">
        <v>472</v>
      </c>
      <c r="C100" s="20" t="s">
        <v>473</v>
      </c>
      <c r="D100" s="21" t="s">
        <v>383</v>
      </c>
      <c r="E100" s="20" t="s">
        <v>166</v>
      </c>
      <c r="F100" s="26">
        <v>1032</v>
      </c>
    </row>
    <row r="101" spans="1:6" ht="23">
      <c r="A101" s="21">
        <v>1982000538</v>
      </c>
      <c r="B101" s="23" t="s">
        <v>474</v>
      </c>
      <c r="C101" s="20" t="s">
        <v>475</v>
      </c>
      <c r="D101" s="21" t="s">
        <v>383</v>
      </c>
      <c r="E101" s="20" t="s">
        <v>129</v>
      </c>
      <c r="F101" s="26">
        <v>22143</v>
      </c>
    </row>
    <row r="102" spans="1:6">
      <c r="A102" s="21">
        <v>1982000783</v>
      </c>
      <c r="B102" s="23" t="s">
        <v>476</v>
      </c>
      <c r="C102" s="20" t="s">
        <v>477</v>
      </c>
      <c r="D102" s="21" t="s">
        <v>317</v>
      </c>
      <c r="E102" s="20" t="s">
        <v>144</v>
      </c>
      <c r="F102" s="25">
        <v>315</v>
      </c>
    </row>
    <row r="103" spans="1:6">
      <c r="A103" s="21">
        <v>1982000856</v>
      </c>
      <c r="B103" s="23" t="s">
        <v>478</v>
      </c>
      <c r="C103" s="20" t="s">
        <v>479</v>
      </c>
      <c r="D103" s="21" t="s">
        <v>317</v>
      </c>
      <c r="E103" s="20" t="s">
        <v>69</v>
      </c>
      <c r="F103" s="25">
        <v>240</v>
      </c>
    </row>
    <row r="104" spans="1:6">
      <c r="A104" s="21">
        <v>1982001119</v>
      </c>
      <c r="B104" s="23" t="s">
        <v>338</v>
      </c>
      <c r="C104" s="20" t="s">
        <v>480</v>
      </c>
      <c r="D104" s="21" t="s">
        <v>317</v>
      </c>
      <c r="E104" s="20" t="s">
        <v>114</v>
      </c>
      <c r="F104" s="26">
        <v>6839</v>
      </c>
    </row>
    <row r="105" spans="1:6" ht="23">
      <c r="A105" s="21">
        <v>1982001356</v>
      </c>
      <c r="B105" s="23" t="s">
        <v>481</v>
      </c>
      <c r="C105" s="20" t="s">
        <v>482</v>
      </c>
      <c r="D105" s="21" t="s">
        <v>317</v>
      </c>
      <c r="E105" s="20" t="s">
        <v>309</v>
      </c>
      <c r="F105" s="25">
        <v>16</v>
      </c>
    </row>
    <row r="106" spans="1:6" ht="23">
      <c r="A106" s="21">
        <v>1982001747</v>
      </c>
      <c r="B106" s="23" t="s">
        <v>483</v>
      </c>
      <c r="C106" s="20" t="s">
        <v>484</v>
      </c>
      <c r="D106" s="21" t="s">
        <v>317</v>
      </c>
      <c r="E106" s="20" t="s">
        <v>309</v>
      </c>
      <c r="F106" s="25">
        <v>878</v>
      </c>
    </row>
    <row r="107" spans="1:6">
      <c r="A107" s="21">
        <v>1982001811</v>
      </c>
      <c r="B107" s="23" t="s">
        <v>485</v>
      </c>
      <c r="C107" s="20" t="s">
        <v>486</v>
      </c>
      <c r="D107" s="21" t="s">
        <v>317</v>
      </c>
      <c r="E107" s="20" t="s">
        <v>144</v>
      </c>
      <c r="F107" s="25">
        <v>43</v>
      </c>
    </row>
    <row r="108" spans="1:6" ht="34.5">
      <c r="A108" s="21">
        <v>1982002018</v>
      </c>
      <c r="B108" s="23" t="s">
        <v>487</v>
      </c>
      <c r="C108" s="20" t="s">
        <v>488</v>
      </c>
      <c r="D108" s="21" t="s">
        <v>317</v>
      </c>
      <c r="E108" s="20" t="s">
        <v>93</v>
      </c>
      <c r="F108" s="26">
        <v>2844</v>
      </c>
    </row>
    <row r="109" spans="1:6" ht="34.5">
      <c r="A109" s="21">
        <v>1982002174</v>
      </c>
      <c r="B109" s="23" t="s">
        <v>489</v>
      </c>
      <c r="C109" s="20" t="s">
        <v>490</v>
      </c>
      <c r="D109" s="21" t="s">
        <v>317</v>
      </c>
      <c r="E109" s="20" t="s">
        <v>117</v>
      </c>
      <c r="F109" s="26">
        <v>2251</v>
      </c>
    </row>
    <row r="110" spans="1:6" ht="34.5">
      <c r="A110" s="21">
        <v>1982002247</v>
      </c>
      <c r="B110" s="23" t="s">
        <v>491</v>
      </c>
      <c r="C110" s="20" t="s">
        <v>492</v>
      </c>
      <c r="D110" s="21" t="s">
        <v>317</v>
      </c>
      <c r="E110" s="20" t="s">
        <v>117</v>
      </c>
      <c r="F110" s="26">
        <v>17477</v>
      </c>
    </row>
    <row r="111" spans="1:6" ht="34.5">
      <c r="A111" s="21">
        <v>1982002311</v>
      </c>
      <c r="B111" s="23" t="s">
        <v>493</v>
      </c>
      <c r="C111" s="20" t="s">
        <v>494</v>
      </c>
      <c r="D111" s="21" t="s">
        <v>317</v>
      </c>
      <c r="E111" s="20" t="s">
        <v>117</v>
      </c>
      <c r="F111" s="26">
        <v>5133</v>
      </c>
    </row>
    <row r="112" spans="1:6" ht="23">
      <c r="A112" s="21">
        <v>1982002638</v>
      </c>
      <c r="B112" s="23" t="s">
        <v>495</v>
      </c>
      <c r="C112" s="20" t="s">
        <v>496</v>
      </c>
      <c r="D112" s="21" t="s">
        <v>317</v>
      </c>
      <c r="E112" s="20" t="s">
        <v>121</v>
      </c>
      <c r="F112" s="25">
        <v>0</v>
      </c>
    </row>
    <row r="113" spans="1:6" ht="23">
      <c r="A113" s="21">
        <v>1982002719</v>
      </c>
      <c r="B113" s="23" t="s">
        <v>497</v>
      </c>
      <c r="C113" s="20" t="s">
        <v>498</v>
      </c>
      <c r="D113" s="21" t="s">
        <v>317</v>
      </c>
      <c r="E113" s="20" t="s">
        <v>121</v>
      </c>
      <c r="F113" s="25">
        <v>93</v>
      </c>
    </row>
    <row r="114" spans="1:6" ht="23">
      <c r="A114" s="21">
        <v>1982002883</v>
      </c>
      <c r="B114" s="23" t="s">
        <v>499</v>
      </c>
      <c r="C114" s="20" t="s">
        <v>500</v>
      </c>
      <c r="D114" s="21" t="s">
        <v>317</v>
      </c>
      <c r="E114" s="20" t="s">
        <v>121</v>
      </c>
      <c r="F114" s="25">
        <v>614</v>
      </c>
    </row>
    <row r="115" spans="1:6">
      <c r="A115" s="21">
        <v>1982002956</v>
      </c>
      <c r="B115" s="23" t="s">
        <v>501</v>
      </c>
      <c r="C115" s="20" t="s">
        <v>319</v>
      </c>
      <c r="D115" s="21" t="s">
        <v>317</v>
      </c>
      <c r="E115" s="20" t="s">
        <v>207</v>
      </c>
      <c r="F115" s="26">
        <v>3502</v>
      </c>
    </row>
    <row r="116" spans="1:6">
      <c r="A116" s="21">
        <v>1982003065</v>
      </c>
      <c r="B116" s="23" t="s">
        <v>502</v>
      </c>
      <c r="C116" s="20" t="s">
        <v>201</v>
      </c>
      <c r="D116" s="21" t="s">
        <v>317</v>
      </c>
      <c r="E116" s="20" t="s">
        <v>201</v>
      </c>
      <c r="F116" s="26">
        <v>2901</v>
      </c>
    </row>
    <row r="117" spans="1:6">
      <c r="A117" s="21">
        <v>1982003138</v>
      </c>
      <c r="B117" s="23" t="s">
        <v>503</v>
      </c>
      <c r="C117" s="20" t="s">
        <v>503</v>
      </c>
      <c r="D117" s="21" t="s">
        <v>317</v>
      </c>
      <c r="E117" s="20" t="s">
        <v>166</v>
      </c>
      <c r="F117" s="25">
        <v>0</v>
      </c>
    </row>
    <row r="118" spans="1:6">
      <c r="A118" s="21">
        <v>1982003211</v>
      </c>
      <c r="B118" s="23" t="s">
        <v>504</v>
      </c>
      <c r="C118" s="20" t="s">
        <v>505</v>
      </c>
      <c r="D118" s="21" t="s">
        <v>317</v>
      </c>
      <c r="E118" s="20" t="s">
        <v>166</v>
      </c>
      <c r="F118" s="25">
        <v>250</v>
      </c>
    </row>
    <row r="119" spans="1:6">
      <c r="A119" s="21">
        <v>1983000183</v>
      </c>
      <c r="B119" s="23" t="s">
        <v>506</v>
      </c>
      <c r="C119" s="20" t="s">
        <v>507</v>
      </c>
      <c r="D119" s="21" t="s">
        <v>317</v>
      </c>
      <c r="E119" s="20" t="s">
        <v>192</v>
      </c>
      <c r="F119" s="26">
        <v>1298</v>
      </c>
    </row>
    <row r="120" spans="1:6" ht="23">
      <c r="A120" s="21">
        <v>1983000256</v>
      </c>
      <c r="B120" s="23" t="s">
        <v>508</v>
      </c>
      <c r="C120" s="20" t="s">
        <v>86</v>
      </c>
      <c r="D120" s="21" t="s">
        <v>317</v>
      </c>
      <c r="E120" s="20" t="s">
        <v>86</v>
      </c>
      <c r="F120" s="26">
        <v>1514</v>
      </c>
    </row>
    <row r="121" spans="1:6" ht="23">
      <c r="A121" s="21">
        <v>1983000329</v>
      </c>
      <c r="B121" s="23" t="s">
        <v>509</v>
      </c>
      <c r="C121" s="20" t="s">
        <v>510</v>
      </c>
      <c r="D121" s="21" t="s">
        <v>328</v>
      </c>
      <c r="E121" s="20" t="s">
        <v>166</v>
      </c>
      <c r="F121" s="25">
        <v>967</v>
      </c>
    </row>
    <row r="122" spans="1:6" ht="23">
      <c r="A122" s="21">
        <v>1983000418</v>
      </c>
      <c r="B122" s="23" t="s">
        <v>511</v>
      </c>
      <c r="C122" s="20" t="s">
        <v>512</v>
      </c>
      <c r="D122" s="21" t="s">
        <v>317</v>
      </c>
      <c r="E122" s="20" t="s">
        <v>148</v>
      </c>
      <c r="F122" s="25">
        <v>717</v>
      </c>
    </row>
    <row r="123" spans="1:6" ht="34.5">
      <c r="A123" s="21">
        <v>1984000111</v>
      </c>
      <c r="B123" s="23" t="s">
        <v>513</v>
      </c>
      <c r="C123" s="20" t="s">
        <v>56</v>
      </c>
      <c r="D123" s="21" t="s">
        <v>317</v>
      </c>
      <c r="E123" s="20" t="s">
        <v>56</v>
      </c>
      <c r="F123" s="25">
        <v>622</v>
      </c>
    </row>
    <row r="124" spans="1:6" ht="34.5">
      <c r="A124" s="21">
        <v>1984000292</v>
      </c>
      <c r="B124" s="23" t="s">
        <v>514</v>
      </c>
      <c r="C124" s="20" t="s">
        <v>515</v>
      </c>
      <c r="D124" s="21" t="s">
        <v>317</v>
      </c>
      <c r="E124" s="20" t="s">
        <v>56</v>
      </c>
      <c r="F124" s="26">
        <v>8284</v>
      </c>
    </row>
    <row r="125" spans="1:6">
      <c r="A125" s="21">
        <v>1984000365</v>
      </c>
      <c r="B125" s="23" t="s">
        <v>516</v>
      </c>
      <c r="C125" s="20" t="s">
        <v>516</v>
      </c>
      <c r="D125" s="21" t="s">
        <v>317</v>
      </c>
      <c r="E125" s="20" t="s">
        <v>309</v>
      </c>
      <c r="F125" s="25">
        <v>82</v>
      </c>
    </row>
    <row r="126" spans="1:6">
      <c r="A126" s="21">
        <v>1984000438</v>
      </c>
      <c r="B126" s="23" t="s">
        <v>322</v>
      </c>
      <c r="C126" s="20" t="s">
        <v>337</v>
      </c>
      <c r="D126" s="21" t="s">
        <v>317</v>
      </c>
      <c r="E126" s="20" t="s">
        <v>58</v>
      </c>
      <c r="F126" s="25">
        <v>42</v>
      </c>
    </row>
    <row r="127" spans="1:6" ht="23">
      <c r="A127" s="21">
        <v>1984000683</v>
      </c>
      <c r="B127" s="23" t="s">
        <v>517</v>
      </c>
      <c r="C127" s="20" t="s">
        <v>151</v>
      </c>
      <c r="D127" s="21" t="s">
        <v>317</v>
      </c>
      <c r="E127" s="20" t="s">
        <v>151</v>
      </c>
      <c r="F127" s="26">
        <v>22219</v>
      </c>
    </row>
    <row r="128" spans="1:6" ht="23">
      <c r="A128" s="21">
        <v>1984000918</v>
      </c>
      <c r="B128" s="23" t="s">
        <v>518</v>
      </c>
      <c r="C128" s="20" t="s">
        <v>445</v>
      </c>
      <c r="D128" s="21" t="s">
        <v>328</v>
      </c>
      <c r="E128" s="20" t="s">
        <v>228</v>
      </c>
      <c r="F128" s="26">
        <v>6890</v>
      </c>
    </row>
    <row r="129" spans="1:6" ht="23">
      <c r="A129" s="21">
        <v>1984001019</v>
      </c>
      <c r="B129" s="23" t="s">
        <v>519</v>
      </c>
      <c r="C129" s="20" t="s">
        <v>520</v>
      </c>
      <c r="D129" s="21" t="s">
        <v>317</v>
      </c>
      <c r="E129" s="20" t="s">
        <v>148</v>
      </c>
      <c r="F129" s="26">
        <v>1900</v>
      </c>
    </row>
    <row r="130" spans="1:6" ht="23">
      <c r="A130" s="21">
        <v>1984001183</v>
      </c>
      <c r="B130" s="23" t="s">
        <v>445</v>
      </c>
      <c r="C130" s="20" t="s">
        <v>521</v>
      </c>
      <c r="D130" s="21" t="s">
        <v>383</v>
      </c>
      <c r="E130" s="20" t="s">
        <v>290</v>
      </c>
      <c r="F130" s="26">
        <v>19390</v>
      </c>
    </row>
    <row r="131" spans="1:6">
      <c r="A131" s="21">
        <v>1985000156</v>
      </c>
      <c r="B131" s="23" t="s">
        <v>522</v>
      </c>
      <c r="C131" s="20" t="s">
        <v>523</v>
      </c>
      <c r="D131" s="21" t="s">
        <v>317</v>
      </c>
      <c r="E131" s="20" t="s">
        <v>249</v>
      </c>
      <c r="F131" s="25">
        <v>486</v>
      </c>
    </row>
    <row r="132" spans="1:6">
      <c r="A132" s="21">
        <v>1985000229</v>
      </c>
      <c r="B132" s="23" t="s">
        <v>524</v>
      </c>
      <c r="C132" s="20" t="s">
        <v>525</v>
      </c>
      <c r="D132" s="21" t="s">
        <v>317</v>
      </c>
      <c r="E132" s="20" t="s">
        <v>266</v>
      </c>
      <c r="F132" s="25">
        <v>105</v>
      </c>
    </row>
    <row r="133" spans="1:6">
      <c r="A133" s="21">
        <v>1985000318</v>
      </c>
      <c r="B133" s="23" t="s">
        <v>526</v>
      </c>
      <c r="C133" s="20" t="s">
        <v>527</v>
      </c>
      <c r="D133" s="21" t="s">
        <v>317</v>
      </c>
      <c r="E133" s="20" t="s">
        <v>310</v>
      </c>
      <c r="F133" s="25">
        <v>0</v>
      </c>
    </row>
    <row r="134" spans="1:6" ht="23">
      <c r="A134" s="21">
        <v>1985000474</v>
      </c>
      <c r="B134" s="23" t="s">
        <v>528</v>
      </c>
      <c r="C134" s="20" t="s">
        <v>529</v>
      </c>
      <c r="D134" s="21" t="s">
        <v>317</v>
      </c>
      <c r="E134" s="20" t="s">
        <v>94</v>
      </c>
      <c r="F134" s="26">
        <v>2190</v>
      </c>
    </row>
    <row r="135" spans="1:6" ht="23">
      <c r="A135" s="21">
        <v>1985000547</v>
      </c>
      <c r="B135" s="23" t="s">
        <v>530</v>
      </c>
      <c r="C135" s="20" t="s">
        <v>531</v>
      </c>
      <c r="D135" s="21" t="s">
        <v>328</v>
      </c>
      <c r="E135" s="20" t="s">
        <v>17</v>
      </c>
      <c r="F135" s="26">
        <v>2774</v>
      </c>
    </row>
    <row r="136" spans="1:6">
      <c r="A136" s="21">
        <v>1985000792</v>
      </c>
      <c r="B136" s="23" t="s">
        <v>532</v>
      </c>
      <c r="C136" s="20" t="s">
        <v>533</v>
      </c>
      <c r="D136" s="21" t="s">
        <v>317</v>
      </c>
      <c r="E136" s="20" t="s">
        <v>245</v>
      </c>
      <c r="F136" s="26">
        <v>5431</v>
      </c>
    </row>
    <row r="137" spans="1:6" ht="23">
      <c r="A137" s="21">
        <v>1985000865</v>
      </c>
      <c r="B137" s="23" t="s">
        <v>534</v>
      </c>
      <c r="C137" s="20" t="s">
        <v>535</v>
      </c>
      <c r="D137" s="21" t="s">
        <v>317</v>
      </c>
      <c r="E137" s="20" t="s">
        <v>32</v>
      </c>
      <c r="F137" s="25">
        <v>0</v>
      </c>
    </row>
    <row r="138" spans="1:6" ht="23">
      <c r="A138" s="21">
        <v>1985000938</v>
      </c>
      <c r="B138" s="23" t="s">
        <v>536</v>
      </c>
      <c r="C138" s="20" t="s">
        <v>225</v>
      </c>
      <c r="D138" s="21" t="s">
        <v>328</v>
      </c>
      <c r="E138" s="20" t="s">
        <v>225</v>
      </c>
      <c r="F138" s="26">
        <v>9301</v>
      </c>
    </row>
    <row r="139" spans="1:6" ht="23">
      <c r="A139" s="21">
        <v>1985001047</v>
      </c>
      <c r="B139" s="23" t="s">
        <v>537</v>
      </c>
      <c r="C139" s="20" t="s">
        <v>363</v>
      </c>
      <c r="D139" s="21" t="s">
        <v>383</v>
      </c>
      <c r="E139" s="20" t="s">
        <v>216</v>
      </c>
      <c r="F139" s="26">
        <v>43106</v>
      </c>
    </row>
    <row r="140" spans="1:6">
      <c r="A140" s="21">
        <v>1985001111</v>
      </c>
      <c r="B140" s="23" t="s">
        <v>538</v>
      </c>
      <c r="C140" s="20" t="s">
        <v>539</v>
      </c>
      <c r="D140" s="21" t="s">
        <v>317</v>
      </c>
      <c r="E140" s="20" t="s">
        <v>194</v>
      </c>
      <c r="F140" s="25">
        <v>344</v>
      </c>
    </row>
    <row r="141" spans="1:6" ht="23">
      <c r="A141" s="21">
        <v>1985001292</v>
      </c>
      <c r="B141" s="23" t="s">
        <v>540</v>
      </c>
      <c r="C141" s="20" t="s">
        <v>541</v>
      </c>
      <c r="D141" s="21" t="s">
        <v>317</v>
      </c>
      <c r="E141" s="20" t="s">
        <v>270</v>
      </c>
      <c r="F141" s="25">
        <v>64</v>
      </c>
    </row>
    <row r="142" spans="1:6" ht="23">
      <c r="A142" s="21">
        <v>1985001365</v>
      </c>
      <c r="B142" s="23" t="s">
        <v>542</v>
      </c>
      <c r="C142" s="20" t="s">
        <v>543</v>
      </c>
      <c r="D142" s="21" t="s">
        <v>317</v>
      </c>
      <c r="E142" s="20" t="s">
        <v>270</v>
      </c>
      <c r="F142" s="25">
        <v>168</v>
      </c>
    </row>
    <row r="143" spans="1:6" ht="23">
      <c r="A143" s="21">
        <v>1985001438</v>
      </c>
      <c r="B143" s="23" t="s">
        <v>544</v>
      </c>
      <c r="C143" s="20" t="s">
        <v>319</v>
      </c>
      <c r="D143" s="21" t="s">
        <v>317</v>
      </c>
      <c r="E143" s="20" t="s">
        <v>101</v>
      </c>
      <c r="F143" s="25">
        <v>446</v>
      </c>
    </row>
    <row r="144" spans="1:6" ht="23">
      <c r="A144" s="21">
        <v>1985001519</v>
      </c>
      <c r="B144" s="23" t="s">
        <v>545</v>
      </c>
      <c r="C144" s="20" t="s">
        <v>546</v>
      </c>
      <c r="D144" s="21" t="s">
        <v>317</v>
      </c>
      <c r="E144" s="20" t="s">
        <v>73</v>
      </c>
      <c r="F144" s="26">
        <v>8449</v>
      </c>
    </row>
    <row r="145" spans="1:6" ht="34.5">
      <c r="A145" s="21">
        <v>1985001683</v>
      </c>
      <c r="B145" s="23" t="s">
        <v>547</v>
      </c>
      <c r="C145" s="20" t="s">
        <v>548</v>
      </c>
      <c r="D145" s="21" t="s">
        <v>328</v>
      </c>
      <c r="E145" s="20" t="s">
        <v>73</v>
      </c>
      <c r="F145" s="26">
        <v>4206</v>
      </c>
    </row>
    <row r="146" spans="1:6">
      <c r="A146" s="21">
        <v>1986000192</v>
      </c>
      <c r="B146" s="23" t="s">
        <v>549</v>
      </c>
      <c r="C146" s="20" t="s">
        <v>27</v>
      </c>
      <c r="D146" s="21" t="s">
        <v>317</v>
      </c>
      <c r="E146" s="20" t="s">
        <v>94</v>
      </c>
      <c r="F146" s="25">
        <v>937</v>
      </c>
    </row>
    <row r="147" spans="1:6" ht="23">
      <c r="A147" s="21">
        <v>1986000265</v>
      </c>
      <c r="B147" s="23" t="s">
        <v>550</v>
      </c>
      <c r="C147" s="20" t="s">
        <v>437</v>
      </c>
      <c r="D147" s="21" t="s">
        <v>317</v>
      </c>
      <c r="E147" s="20" t="s">
        <v>42</v>
      </c>
      <c r="F147" s="26">
        <v>1822</v>
      </c>
    </row>
    <row r="148" spans="1:6">
      <c r="A148" s="21">
        <v>1986000338</v>
      </c>
      <c r="B148" s="23" t="s">
        <v>551</v>
      </c>
      <c r="C148" s="20" t="s">
        <v>552</v>
      </c>
      <c r="D148" s="21" t="s">
        <v>317</v>
      </c>
      <c r="E148" s="20" t="s">
        <v>142</v>
      </c>
      <c r="F148" s="25">
        <v>255</v>
      </c>
    </row>
    <row r="149" spans="1:6" ht="23">
      <c r="A149" s="21">
        <v>1986000419</v>
      </c>
      <c r="B149" s="23" t="s">
        <v>553</v>
      </c>
      <c r="C149" s="20" t="s">
        <v>554</v>
      </c>
      <c r="D149" s="21" t="s">
        <v>317</v>
      </c>
      <c r="E149" s="20" t="s">
        <v>92</v>
      </c>
      <c r="F149" s="25">
        <v>308</v>
      </c>
    </row>
    <row r="150" spans="1:6" ht="23">
      <c r="A150" s="21">
        <v>1986000583</v>
      </c>
      <c r="B150" s="23" t="s">
        <v>555</v>
      </c>
      <c r="C150" s="20" t="s">
        <v>556</v>
      </c>
      <c r="D150" s="21" t="s">
        <v>383</v>
      </c>
      <c r="E150" s="20" t="s">
        <v>281</v>
      </c>
      <c r="F150" s="25">
        <v>964</v>
      </c>
    </row>
    <row r="151" spans="1:6" ht="23">
      <c r="A151" s="21">
        <v>1986000656</v>
      </c>
      <c r="B151" s="23" t="s">
        <v>557</v>
      </c>
      <c r="C151" s="20" t="s">
        <v>133</v>
      </c>
      <c r="D151" s="21" t="s">
        <v>317</v>
      </c>
      <c r="E151" s="20" t="s">
        <v>133</v>
      </c>
      <c r="F151" s="26">
        <v>1423</v>
      </c>
    </row>
    <row r="152" spans="1:6" ht="23">
      <c r="A152" s="21">
        <v>1986000729</v>
      </c>
      <c r="B152" s="23" t="s">
        <v>558</v>
      </c>
      <c r="C152" s="20" t="s">
        <v>208</v>
      </c>
      <c r="D152" s="21" t="s">
        <v>383</v>
      </c>
      <c r="E152" s="20" t="s">
        <v>208</v>
      </c>
      <c r="F152" s="26">
        <v>18145</v>
      </c>
    </row>
    <row r="153" spans="1:6" ht="34.5">
      <c r="A153" s="21">
        <v>1986000818</v>
      </c>
      <c r="B153" s="23" t="s">
        <v>559</v>
      </c>
      <c r="C153" s="20" t="s">
        <v>559</v>
      </c>
      <c r="D153" s="21" t="s">
        <v>383</v>
      </c>
      <c r="E153" s="20" t="s">
        <v>43</v>
      </c>
      <c r="F153" s="26">
        <v>8338</v>
      </c>
    </row>
    <row r="154" spans="1:6" ht="23">
      <c r="A154" s="21">
        <v>1987000129</v>
      </c>
      <c r="B154" s="23" t="s">
        <v>560</v>
      </c>
      <c r="C154" s="20" t="s">
        <v>561</v>
      </c>
      <c r="D154" s="21" t="s">
        <v>317</v>
      </c>
      <c r="E154" s="20" t="s">
        <v>40</v>
      </c>
      <c r="F154" s="25">
        <v>714</v>
      </c>
    </row>
    <row r="155" spans="1:6">
      <c r="A155" s="21">
        <v>1987000218</v>
      </c>
      <c r="B155" s="23" t="s">
        <v>562</v>
      </c>
      <c r="C155" s="20" t="s">
        <v>563</v>
      </c>
      <c r="D155" s="21" t="s">
        <v>317</v>
      </c>
      <c r="E155" s="20" t="s">
        <v>227</v>
      </c>
      <c r="F155" s="25">
        <v>169</v>
      </c>
    </row>
    <row r="156" spans="1:6" ht="23">
      <c r="A156" s="21">
        <v>1987000374</v>
      </c>
      <c r="B156" s="23" t="s">
        <v>564</v>
      </c>
      <c r="C156" s="20" t="s">
        <v>565</v>
      </c>
      <c r="D156" s="21" t="s">
        <v>317</v>
      </c>
      <c r="E156" s="20" t="s">
        <v>92</v>
      </c>
      <c r="F156" s="25">
        <v>827</v>
      </c>
    </row>
    <row r="157" spans="1:6" ht="23">
      <c r="A157" s="21">
        <v>1987000447</v>
      </c>
      <c r="B157" s="23" t="s">
        <v>566</v>
      </c>
      <c r="C157" s="20" t="s">
        <v>75</v>
      </c>
      <c r="D157" s="21" t="s">
        <v>317</v>
      </c>
      <c r="E157" s="20" t="s">
        <v>75</v>
      </c>
      <c r="F157" s="26">
        <v>10429</v>
      </c>
    </row>
    <row r="158" spans="1:6" ht="23">
      <c r="A158" s="21">
        <v>1987000511</v>
      </c>
      <c r="B158" s="23" t="s">
        <v>567</v>
      </c>
      <c r="C158" s="20" t="s">
        <v>568</v>
      </c>
      <c r="D158" s="21" t="s">
        <v>317</v>
      </c>
      <c r="E158" s="20" t="s">
        <v>121</v>
      </c>
      <c r="F158" s="25">
        <v>0</v>
      </c>
    </row>
    <row r="159" spans="1:6" ht="23">
      <c r="A159" s="21">
        <v>1987000692</v>
      </c>
      <c r="B159" s="23" t="s">
        <v>569</v>
      </c>
      <c r="C159" s="20" t="s">
        <v>570</v>
      </c>
      <c r="D159" s="21" t="s">
        <v>328</v>
      </c>
      <c r="E159" s="20" t="s">
        <v>166</v>
      </c>
      <c r="F159" s="25">
        <v>2</v>
      </c>
    </row>
    <row r="160" spans="1:6" ht="23">
      <c r="A160" s="21">
        <v>1987000765</v>
      </c>
      <c r="B160" s="23" t="s">
        <v>571</v>
      </c>
      <c r="C160" s="20" t="s">
        <v>572</v>
      </c>
      <c r="D160" s="21" t="s">
        <v>383</v>
      </c>
      <c r="E160" s="20" t="s">
        <v>207</v>
      </c>
      <c r="F160" s="26">
        <v>7190</v>
      </c>
    </row>
    <row r="161" spans="1:6" ht="23">
      <c r="A161" s="21">
        <v>1987000838</v>
      </c>
      <c r="B161" s="23" t="s">
        <v>573</v>
      </c>
      <c r="C161" s="20" t="s">
        <v>27</v>
      </c>
      <c r="D161" s="21" t="s">
        <v>317</v>
      </c>
      <c r="E161" s="20" t="s">
        <v>166</v>
      </c>
      <c r="F161" s="25">
        <v>62</v>
      </c>
    </row>
    <row r="162" spans="1:6" ht="23">
      <c r="A162" s="21">
        <v>1987001011</v>
      </c>
      <c r="B162" s="23" t="s">
        <v>574</v>
      </c>
      <c r="C162" s="20" t="s">
        <v>574</v>
      </c>
      <c r="D162" s="21" t="s">
        <v>317</v>
      </c>
      <c r="E162" s="20" t="s">
        <v>166</v>
      </c>
      <c r="F162" s="25">
        <v>148</v>
      </c>
    </row>
    <row r="163" spans="1:6" ht="23">
      <c r="A163" s="21">
        <v>1987001192</v>
      </c>
      <c r="B163" s="23" t="s">
        <v>575</v>
      </c>
      <c r="C163" s="20" t="s">
        <v>575</v>
      </c>
      <c r="D163" s="21" t="s">
        <v>317</v>
      </c>
      <c r="E163" s="20" t="s">
        <v>166</v>
      </c>
      <c r="F163" s="25">
        <v>123</v>
      </c>
    </row>
    <row r="164" spans="1:6">
      <c r="A164" s="21">
        <v>1987001265</v>
      </c>
      <c r="B164" s="23" t="s">
        <v>576</v>
      </c>
      <c r="C164" s="20" t="s">
        <v>576</v>
      </c>
      <c r="D164" s="21" t="s">
        <v>317</v>
      </c>
      <c r="E164" s="20" t="s">
        <v>166</v>
      </c>
      <c r="F164" s="25">
        <v>275</v>
      </c>
    </row>
    <row r="165" spans="1:6" ht="23">
      <c r="A165" s="21">
        <v>1987001419</v>
      </c>
      <c r="B165" s="23" t="s">
        <v>577</v>
      </c>
      <c r="C165" s="20" t="s">
        <v>578</v>
      </c>
      <c r="D165" s="21" t="s">
        <v>383</v>
      </c>
      <c r="E165" s="20" t="s">
        <v>166</v>
      </c>
      <c r="F165" s="25">
        <v>768</v>
      </c>
    </row>
    <row r="166" spans="1:6" ht="23">
      <c r="A166" s="21">
        <v>1987001729</v>
      </c>
      <c r="B166" s="23" t="s">
        <v>579</v>
      </c>
      <c r="C166" s="20" t="s">
        <v>580</v>
      </c>
      <c r="D166" s="21" t="s">
        <v>328</v>
      </c>
      <c r="E166" s="20" t="s">
        <v>254</v>
      </c>
      <c r="F166" s="26">
        <v>2960</v>
      </c>
    </row>
    <row r="167" spans="1:6" ht="23">
      <c r="A167" s="21">
        <v>1987001811</v>
      </c>
      <c r="B167" s="23" t="s">
        <v>581</v>
      </c>
      <c r="C167" s="20" t="s">
        <v>582</v>
      </c>
      <c r="D167" s="21" t="s">
        <v>317</v>
      </c>
      <c r="E167" s="20" t="s">
        <v>166</v>
      </c>
      <c r="F167" s="25">
        <v>67</v>
      </c>
    </row>
    <row r="168" spans="1:6" ht="23">
      <c r="A168" s="21">
        <v>1988000165</v>
      </c>
      <c r="B168" s="23" t="s">
        <v>583</v>
      </c>
      <c r="C168" s="20" t="s">
        <v>584</v>
      </c>
      <c r="D168" s="21" t="s">
        <v>383</v>
      </c>
      <c r="E168" s="20" t="s">
        <v>122</v>
      </c>
      <c r="F168" s="26">
        <v>5500</v>
      </c>
    </row>
    <row r="169" spans="1:6" ht="23">
      <c r="A169" s="21">
        <v>1988000238</v>
      </c>
      <c r="B169" s="23" t="s">
        <v>585</v>
      </c>
      <c r="C169" s="20" t="s">
        <v>445</v>
      </c>
      <c r="D169" s="21" t="s">
        <v>383</v>
      </c>
      <c r="E169" s="20" t="s">
        <v>230</v>
      </c>
      <c r="F169" s="26">
        <v>9449</v>
      </c>
    </row>
    <row r="170" spans="1:6" ht="23">
      <c r="A170" s="21">
        <v>1988000319</v>
      </c>
      <c r="B170" s="23" t="s">
        <v>445</v>
      </c>
      <c r="C170" s="20" t="s">
        <v>445</v>
      </c>
      <c r="D170" s="21" t="s">
        <v>317</v>
      </c>
      <c r="E170" s="20" t="s">
        <v>136</v>
      </c>
      <c r="F170" s="25">
        <v>382</v>
      </c>
    </row>
    <row r="171" spans="1:6" ht="23">
      <c r="A171" s="21">
        <v>1988000483</v>
      </c>
      <c r="B171" s="23" t="s">
        <v>586</v>
      </c>
      <c r="C171" s="20" t="s">
        <v>587</v>
      </c>
      <c r="D171" s="21" t="s">
        <v>328</v>
      </c>
      <c r="E171" s="20" t="s">
        <v>136</v>
      </c>
      <c r="F171" s="26">
        <v>37753</v>
      </c>
    </row>
    <row r="172" spans="1:6" ht="23">
      <c r="A172" s="21">
        <v>1988000556</v>
      </c>
      <c r="B172" s="23" t="s">
        <v>588</v>
      </c>
      <c r="C172" s="20" t="s">
        <v>589</v>
      </c>
      <c r="D172" s="21" t="s">
        <v>317</v>
      </c>
      <c r="E172" s="20" t="s">
        <v>139</v>
      </c>
      <c r="F172" s="25">
        <v>31</v>
      </c>
    </row>
    <row r="173" spans="1:6">
      <c r="A173" s="21">
        <v>1988000629</v>
      </c>
      <c r="B173" s="23" t="s">
        <v>322</v>
      </c>
      <c r="C173" s="20" t="s">
        <v>337</v>
      </c>
      <c r="D173" s="21" t="s">
        <v>317</v>
      </c>
      <c r="E173" s="20" t="s">
        <v>105</v>
      </c>
      <c r="F173" s="25">
        <v>609</v>
      </c>
    </row>
    <row r="174" spans="1:6">
      <c r="A174" s="21">
        <v>1988000718</v>
      </c>
      <c r="B174" s="23" t="s">
        <v>590</v>
      </c>
      <c r="C174" s="20" t="s">
        <v>591</v>
      </c>
      <c r="D174" s="21" t="s">
        <v>317</v>
      </c>
      <c r="E174" s="20" t="s">
        <v>223</v>
      </c>
      <c r="F174" s="26">
        <v>1214</v>
      </c>
    </row>
    <row r="175" spans="1:6" ht="23">
      <c r="A175" s="21">
        <v>1988000874</v>
      </c>
      <c r="B175" s="23" t="s">
        <v>592</v>
      </c>
      <c r="C175" s="20" t="s">
        <v>593</v>
      </c>
      <c r="D175" s="21" t="s">
        <v>383</v>
      </c>
      <c r="E175" s="20" t="s">
        <v>60</v>
      </c>
      <c r="F175" s="25">
        <v>934</v>
      </c>
    </row>
    <row r="176" spans="1:6">
      <c r="A176" s="21">
        <v>1988000947</v>
      </c>
      <c r="B176" s="23" t="s">
        <v>594</v>
      </c>
      <c r="C176" s="20" t="s">
        <v>382</v>
      </c>
      <c r="D176" s="21" t="s">
        <v>317</v>
      </c>
      <c r="E176" s="20" t="s">
        <v>93</v>
      </c>
      <c r="F176" s="26">
        <v>1221</v>
      </c>
    </row>
    <row r="177" spans="1:6" ht="23">
      <c r="A177" s="21">
        <v>1988001056</v>
      </c>
      <c r="B177" s="23" t="s">
        <v>595</v>
      </c>
      <c r="C177" s="20" t="s">
        <v>596</v>
      </c>
      <c r="D177" s="21" t="s">
        <v>317</v>
      </c>
      <c r="E177" s="20" t="s">
        <v>219</v>
      </c>
      <c r="F177" s="26">
        <v>2137</v>
      </c>
    </row>
    <row r="178" spans="1:6">
      <c r="A178" s="21">
        <v>1988001129</v>
      </c>
      <c r="B178" s="23" t="s">
        <v>597</v>
      </c>
      <c r="C178" s="20" t="s">
        <v>337</v>
      </c>
      <c r="D178" s="21" t="s">
        <v>317</v>
      </c>
      <c r="E178" s="20" t="s">
        <v>272</v>
      </c>
      <c r="F178" s="26">
        <v>4736</v>
      </c>
    </row>
    <row r="179" spans="1:6">
      <c r="A179" s="21">
        <v>1988001218</v>
      </c>
      <c r="B179" s="23" t="s">
        <v>598</v>
      </c>
      <c r="C179" s="20" t="s">
        <v>108</v>
      </c>
      <c r="D179" s="21" t="s">
        <v>317</v>
      </c>
      <c r="E179" s="20" t="s">
        <v>108</v>
      </c>
      <c r="F179" s="26">
        <v>7469</v>
      </c>
    </row>
    <row r="180" spans="1:6">
      <c r="A180" s="21">
        <v>1988001374</v>
      </c>
      <c r="B180" s="23" t="s">
        <v>599</v>
      </c>
      <c r="C180" s="20" t="s">
        <v>422</v>
      </c>
      <c r="D180" s="21" t="s">
        <v>317</v>
      </c>
      <c r="E180" s="20" t="s">
        <v>290</v>
      </c>
      <c r="F180" s="26">
        <v>51736</v>
      </c>
    </row>
    <row r="181" spans="1:6" ht="23">
      <c r="A181" s="21">
        <v>1988001447</v>
      </c>
      <c r="B181" s="23" t="s">
        <v>600</v>
      </c>
      <c r="C181" s="20" t="s">
        <v>600</v>
      </c>
      <c r="D181" s="21" t="s">
        <v>383</v>
      </c>
      <c r="E181" s="20" t="s">
        <v>166</v>
      </c>
      <c r="F181" s="25">
        <v>9</v>
      </c>
    </row>
    <row r="182" spans="1:6">
      <c r="A182" s="21">
        <v>1988001838</v>
      </c>
      <c r="B182" s="23" t="s">
        <v>572</v>
      </c>
      <c r="C182" s="20" t="s">
        <v>601</v>
      </c>
      <c r="D182" s="21" t="s">
        <v>317</v>
      </c>
      <c r="E182" s="20" t="s">
        <v>209</v>
      </c>
      <c r="F182" s="26">
        <v>5336</v>
      </c>
    </row>
    <row r="183" spans="1:6" ht="23">
      <c r="A183" s="21">
        <v>1988002011</v>
      </c>
      <c r="B183" s="23" t="s">
        <v>602</v>
      </c>
      <c r="C183" s="20" t="s">
        <v>603</v>
      </c>
      <c r="D183" s="21" t="s">
        <v>317</v>
      </c>
      <c r="E183" s="20" t="s">
        <v>136</v>
      </c>
      <c r="F183" s="26">
        <v>1626</v>
      </c>
    </row>
    <row r="184" spans="1:6" ht="23">
      <c r="A184" s="21">
        <v>1988002192</v>
      </c>
      <c r="B184" s="23" t="s">
        <v>604</v>
      </c>
      <c r="C184" s="20" t="s">
        <v>605</v>
      </c>
      <c r="D184" s="21" t="s">
        <v>317</v>
      </c>
      <c r="E184" s="20" t="s">
        <v>169</v>
      </c>
      <c r="F184" s="25">
        <v>201</v>
      </c>
    </row>
    <row r="185" spans="1:6" ht="23">
      <c r="A185" s="21">
        <v>1988002265</v>
      </c>
      <c r="B185" s="23" t="s">
        <v>606</v>
      </c>
      <c r="C185" s="20" t="s">
        <v>607</v>
      </c>
      <c r="D185" s="21" t="s">
        <v>383</v>
      </c>
      <c r="E185" s="20" t="s">
        <v>169</v>
      </c>
      <c r="F185" s="26">
        <v>1220</v>
      </c>
    </row>
    <row r="186" spans="1:6" ht="23">
      <c r="A186" s="21">
        <v>1988002338</v>
      </c>
      <c r="B186" s="23" t="s">
        <v>608</v>
      </c>
      <c r="C186" s="20" t="s">
        <v>609</v>
      </c>
      <c r="D186" s="21" t="s">
        <v>317</v>
      </c>
      <c r="E186" s="20" t="s">
        <v>166</v>
      </c>
      <c r="F186" s="25">
        <v>65</v>
      </c>
    </row>
    <row r="187" spans="1:6" ht="23">
      <c r="A187" s="21">
        <v>1988002419</v>
      </c>
      <c r="B187" s="23" t="s">
        <v>610</v>
      </c>
      <c r="C187" s="20" t="s">
        <v>27</v>
      </c>
      <c r="D187" s="21" t="s">
        <v>317</v>
      </c>
      <c r="E187" s="20" t="s">
        <v>115</v>
      </c>
      <c r="F187" s="26">
        <v>2688</v>
      </c>
    </row>
    <row r="188" spans="1:6" ht="23">
      <c r="A188" s="21">
        <v>1988002656</v>
      </c>
      <c r="B188" s="23" t="s">
        <v>611</v>
      </c>
      <c r="C188" s="20" t="s">
        <v>612</v>
      </c>
      <c r="D188" s="21" t="s">
        <v>317</v>
      </c>
      <c r="E188" s="20" t="s">
        <v>166</v>
      </c>
      <c r="F188" s="25">
        <v>30</v>
      </c>
    </row>
    <row r="189" spans="1:6" ht="23">
      <c r="A189" s="21">
        <v>1988002729</v>
      </c>
      <c r="B189" s="23" t="s">
        <v>613</v>
      </c>
      <c r="C189" s="20" t="s">
        <v>319</v>
      </c>
      <c r="D189" s="21" t="s">
        <v>317</v>
      </c>
      <c r="E189" s="20" t="s">
        <v>173</v>
      </c>
      <c r="F189" s="25">
        <v>362</v>
      </c>
    </row>
    <row r="190" spans="1:6" ht="23">
      <c r="A190" s="21">
        <v>1988003083</v>
      </c>
      <c r="B190" s="23" t="s">
        <v>614</v>
      </c>
      <c r="C190" s="20" t="s">
        <v>319</v>
      </c>
      <c r="D190" s="21" t="s">
        <v>317</v>
      </c>
      <c r="E190" s="20" t="s">
        <v>139</v>
      </c>
      <c r="F190" s="25">
        <v>266</v>
      </c>
    </row>
    <row r="191" spans="1:6" ht="23">
      <c r="A191" s="21">
        <v>1988003156</v>
      </c>
      <c r="B191" s="23" t="s">
        <v>615</v>
      </c>
      <c r="C191" s="20" t="s">
        <v>30</v>
      </c>
      <c r="D191" s="21" t="s">
        <v>383</v>
      </c>
      <c r="E191" s="20" t="s">
        <v>30</v>
      </c>
      <c r="F191" s="26">
        <v>9130</v>
      </c>
    </row>
    <row r="192" spans="1:6">
      <c r="A192" s="21">
        <v>1988003229</v>
      </c>
      <c r="B192" s="23" t="s">
        <v>616</v>
      </c>
      <c r="C192" s="20" t="s">
        <v>617</v>
      </c>
      <c r="D192" s="21" t="s">
        <v>317</v>
      </c>
      <c r="E192" s="20" t="s">
        <v>211</v>
      </c>
      <c r="F192" s="25">
        <v>674</v>
      </c>
    </row>
    <row r="193" spans="1:6" ht="23">
      <c r="A193" s="21">
        <v>1988003318</v>
      </c>
      <c r="B193" s="23" t="s">
        <v>618</v>
      </c>
      <c r="C193" s="20" t="s">
        <v>619</v>
      </c>
      <c r="D193" s="21" t="s">
        <v>317</v>
      </c>
      <c r="E193" s="20" t="s">
        <v>169</v>
      </c>
      <c r="F193" s="25">
        <v>96</v>
      </c>
    </row>
    <row r="194" spans="1:6" ht="23">
      <c r="A194" s="21">
        <v>1989000118</v>
      </c>
      <c r="B194" s="23" t="s">
        <v>620</v>
      </c>
      <c r="C194" s="20" t="s">
        <v>621</v>
      </c>
      <c r="D194" s="21" t="s">
        <v>383</v>
      </c>
      <c r="E194" s="20" t="s">
        <v>171</v>
      </c>
      <c r="F194" s="25">
        <v>244</v>
      </c>
    </row>
    <row r="195" spans="1:6" ht="23">
      <c r="A195" s="21">
        <v>1989000274</v>
      </c>
      <c r="B195" s="23" t="s">
        <v>426</v>
      </c>
      <c r="C195" s="20" t="s">
        <v>437</v>
      </c>
      <c r="D195" s="21" t="s">
        <v>317</v>
      </c>
      <c r="E195" s="20" t="s">
        <v>229</v>
      </c>
      <c r="F195" s="26">
        <v>2205</v>
      </c>
    </row>
    <row r="196" spans="1:6" ht="23">
      <c r="A196" s="21">
        <v>1989000347</v>
      </c>
      <c r="B196" s="23" t="s">
        <v>583</v>
      </c>
      <c r="C196" s="20" t="s">
        <v>584</v>
      </c>
      <c r="D196" s="21" t="s">
        <v>328</v>
      </c>
      <c r="E196" s="20" t="s">
        <v>229</v>
      </c>
      <c r="F196" s="26">
        <v>1911</v>
      </c>
    </row>
    <row r="197" spans="1:6">
      <c r="A197" s="21">
        <v>1989000592</v>
      </c>
      <c r="B197" s="23" t="s">
        <v>622</v>
      </c>
      <c r="C197" s="20" t="s">
        <v>623</v>
      </c>
      <c r="D197" s="21" t="s">
        <v>317</v>
      </c>
      <c r="E197" s="20" t="s">
        <v>166</v>
      </c>
      <c r="F197" s="25">
        <v>12</v>
      </c>
    </row>
    <row r="198" spans="1:6" ht="23">
      <c r="A198" s="21">
        <v>1989000665</v>
      </c>
      <c r="B198" s="23" t="s">
        <v>624</v>
      </c>
      <c r="C198" s="20" t="s">
        <v>625</v>
      </c>
      <c r="D198" s="21" t="s">
        <v>317</v>
      </c>
      <c r="E198" s="20" t="s">
        <v>166</v>
      </c>
      <c r="F198" s="25">
        <v>112</v>
      </c>
    </row>
    <row r="199" spans="1:6">
      <c r="A199" s="21">
        <v>1989000738</v>
      </c>
      <c r="B199" s="23" t="s">
        <v>626</v>
      </c>
      <c r="C199" s="20" t="s">
        <v>627</v>
      </c>
      <c r="D199" s="21" t="s">
        <v>317</v>
      </c>
      <c r="E199" s="20" t="s">
        <v>171</v>
      </c>
      <c r="F199" s="25">
        <v>191</v>
      </c>
    </row>
    <row r="200" spans="1:6" ht="23">
      <c r="A200" s="21">
        <v>1989000819</v>
      </c>
      <c r="B200" s="23" t="s">
        <v>628</v>
      </c>
      <c r="C200" s="20" t="s">
        <v>629</v>
      </c>
      <c r="D200" s="21" t="s">
        <v>317</v>
      </c>
      <c r="E200" s="20" t="s">
        <v>141</v>
      </c>
      <c r="F200" s="25">
        <v>748</v>
      </c>
    </row>
    <row r="201" spans="1:6" ht="23">
      <c r="A201" s="21">
        <v>1989000983</v>
      </c>
      <c r="B201" s="23" t="s">
        <v>630</v>
      </c>
      <c r="C201" s="20" t="s">
        <v>631</v>
      </c>
      <c r="D201" s="21" t="s">
        <v>328</v>
      </c>
      <c r="E201" s="20" t="s">
        <v>44</v>
      </c>
      <c r="F201" s="26">
        <v>14980</v>
      </c>
    </row>
    <row r="202" spans="1:6" ht="23">
      <c r="A202" s="21">
        <v>1989001092</v>
      </c>
      <c r="B202" s="23" t="s">
        <v>632</v>
      </c>
      <c r="C202" s="20" t="s">
        <v>633</v>
      </c>
      <c r="D202" s="21" t="s">
        <v>328</v>
      </c>
      <c r="E202" s="20" t="s">
        <v>169</v>
      </c>
      <c r="F202" s="26">
        <v>10435</v>
      </c>
    </row>
    <row r="203" spans="1:6" ht="23">
      <c r="A203" s="21">
        <v>1989001165</v>
      </c>
      <c r="B203" s="23" t="s">
        <v>462</v>
      </c>
      <c r="C203" s="20" t="s">
        <v>382</v>
      </c>
      <c r="D203" s="21" t="s">
        <v>317</v>
      </c>
      <c r="E203" s="20" t="s">
        <v>92</v>
      </c>
      <c r="F203" s="25">
        <v>348</v>
      </c>
    </row>
    <row r="204" spans="1:6" ht="23">
      <c r="A204" s="21">
        <v>1989001238</v>
      </c>
      <c r="B204" s="23" t="s">
        <v>634</v>
      </c>
      <c r="C204" s="20" t="s">
        <v>635</v>
      </c>
      <c r="D204" s="21" t="s">
        <v>383</v>
      </c>
      <c r="E204" s="20" t="s">
        <v>139</v>
      </c>
      <c r="F204" s="25">
        <v>279</v>
      </c>
    </row>
    <row r="205" spans="1:6">
      <c r="A205" s="21">
        <v>1989001483</v>
      </c>
      <c r="B205" s="23" t="s">
        <v>636</v>
      </c>
      <c r="C205" s="20" t="s">
        <v>636</v>
      </c>
      <c r="D205" s="21" t="s">
        <v>317</v>
      </c>
      <c r="E205" s="20" t="s">
        <v>166</v>
      </c>
      <c r="F205" s="25">
        <v>1</v>
      </c>
    </row>
    <row r="206" spans="1:6">
      <c r="A206" s="21">
        <v>1989001556</v>
      </c>
      <c r="B206" s="23" t="s">
        <v>637</v>
      </c>
      <c r="C206" s="20" t="s">
        <v>637</v>
      </c>
      <c r="D206" s="21" t="s">
        <v>317</v>
      </c>
      <c r="E206" s="20" t="s">
        <v>166</v>
      </c>
      <c r="F206" s="25">
        <v>11</v>
      </c>
    </row>
    <row r="207" spans="1:6" ht="23">
      <c r="A207" s="21">
        <v>1989001629</v>
      </c>
      <c r="B207" s="23" t="s">
        <v>638</v>
      </c>
      <c r="C207" s="20" t="s">
        <v>638</v>
      </c>
      <c r="D207" s="21" t="s">
        <v>383</v>
      </c>
      <c r="E207" s="20" t="s">
        <v>213</v>
      </c>
      <c r="F207" s="25">
        <v>18</v>
      </c>
    </row>
    <row r="208" spans="1:6" ht="23">
      <c r="A208" s="21">
        <v>1989001874</v>
      </c>
      <c r="B208" s="23" t="s">
        <v>639</v>
      </c>
      <c r="C208" s="20" t="s">
        <v>640</v>
      </c>
      <c r="D208" s="21" t="s">
        <v>328</v>
      </c>
      <c r="E208" s="20" t="s">
        <v>311</v>
      </c>
      <c r="F208" s="25">
        <v>0</v>
      </c>
    </row>
    <row r="209" spans="1:6" ht="23">
      <c r="A209" s="21">
        <v>1989001874</v>
      </c>
      <c r="B209" s="23" t="s">
        <v>639</v>
      </c>
      <c r="C209" s="20" t="s">
        <v>640</v>
      </c>
      <c r="D209" s="21" t="s">
        <v>328</v>
      </c>
      <c r="E209" s="20" t="s">
        <v>169</v>
      </c>
      <c r="F209" s="26">
        <v>16763</v>
      </c>
    </row>
    <row r="210" spans="1:6" ht="34.5">
      <c r="A210" s="21">
        <v>1989002056</v>
      </c>
      <c r="B210" s="23" t="s">
        <v>641</v>
      </c>
      <c r="C210" s="20" t="s">
        <v>641</v>
      </c>
      <c r="D210" s="21" t="s">
        <v>328</v>
      </c>
      <c r="E210" s="20" t="s">
        <v>162</v>
      </c>
      <c r="F210" s="25">
        <v>411</v>
      </c>
    </row>
    <row r="211" spans="1:6" ht="23">
      <c r="A211" s="21">
        <v>1989002129</v>
      </c>
      <c r="B211" s="23" t="s">
        <v>642</v>
      </c>
      <c r="C211" s="20" t="s">
        <v>643</v>
      </c>
      <c r="D211" s="21" t="s">
        <v>317</v>
      </c>
      <c r="E211" s="20" t="s">
        <v>166</v>
      </c>
      <c r="F211" s="25">
        <v>0</v>
      </c>
    </row>
    <row r="212" spans="1:6" ht="23">
      <c r="A212" s="21">
        <v>1989002211</v>
      </c>
      <c r="B212" s="23" t="s">
        <v>644</v>
      </c>
      <c r="C212" s="20" t="s">
        <v>644</v>
      </c>
      <c r="D212" s="21" t="s">
        <v>383</v>
      </c>
      <c r="E212" s="20" t="s">
        <v>166</v>
      </c>
      <c r="F212" s="25">
        <v>0</v>
      </c>
    </row>
    <row r="213" spans="1:6" ht="23">
      <c r="A213" s="21">
        <v>1989002374</v>
      </c>
      <c r="B213" s="23" t="s">
        <v>645</v>
      </c>
      <c r="C213" s="20" t="s">
        <v>645</v>
      </c>
      <c r="D213" s="21" t="s">
        <v>383</v>
      </c>
      <c r="E213" s="20" t="s">
        <v>166</v>
      </c>
      <c r="F213" s="25">
        <v>0</v>
      </c>
    </row>
    <row r="214" spans="1:6" ht="46">
      <c r="A214" s="21">
        <v>1989002447</v>
      </c>
      <c r="B214" s="23" t="s">
        <v>646</v>
      </c>
      <c r="C214" s="20" t="s">
        <v>647</v>
      </c>
      <c r="D214" s="21" t="s">
        <v>383</v>
      </c>
      <c r="E214" s="20" t="s">
        <v>166</v>
      </c>
      <c r="F214" s="25">
        <v>0</v>
      </c>
    </row>
    <row r="215" spans="1:6" ht="23">
      <c r="A215" s="21">
        <v>1990000118</v>
      </c>
      <c r="B215" s="23" t="s">
        <v>648</v>
      </c>
      <c r="C215" s="20" t="s">
        <v>649</v>
      </c>
      <c r="D215" s="21" t="s">
        <v>383</v>
      </c>
      <c r="E215" s="20" t="s">
        <v>171</v>
      </c>
      <c r="F215" s="26">
        <v>3451</v>
      </c>
    </row>
    <row r="216" spans="1:6" ht="23">
      <c r="A216" s="21">
        <v>1990000274</v>
      </c>
      <c r="B216" s="23" t="s">
        <v>650</v>
      </c>
      <c r="C216" s="20" t="s">
        <v>651</v>
      </c>
      <c r="D216" s="21" t="s">
        <v>317</v>
      </c>
      <c r="E216" s="20" t="s">
        <v>167</v>
      </c>
      <c r="F216" s="25">
        <v>30</v>
      </c>
    </row>
    <row r="217" spans="1:6" ht="23">
      <c r="A217" s="21">
        <v>1990000347</v>
      </c>
      <c r="B217" s="23" t="s">
        <v>652</v>
      </c>
      <c r="C217" s="20" t="s">
        <v>652</v>
      </c>
      <c r="D217" s="21" t="s">
        <v>317</v>
      </c>
      <c r="E217" s="20" t="s">
        <v>148</v>
      </c>
      <c r="F217" s="25">
        <v>59</v>
      </c>
    </row>
    <row r="218" spans="1:6" ht="34.5">
      <c r="A218" s="21">
        <v>1990000411</v>
      </c>
      <c r="B218" s="23" t="s">
        <v>653</v>
      </c>
      <c r="C218" s="20" t="s">
        <v>654</v>
      </c>
      <c r="D218" s="21" t="s">
        <v>328</v>
      </c>
      <c r="E218" s="20" t="s">
        <v>167</v>
      </c>
      <c r="F218" s="25">
        <v>31</v>
      </c>
    </row>
    <row r="219" spans="1:6" ht="34.5">
      <c r="A219" s="21">
        <v>1990000592</v>
      </c>
      <c r="B219" s="23" t="s">
        <v>655</v>
      </c>
      <c r="C219" s="20" t="s">
        <v>655</v>
      </c>
      <c r="D219" s="21" t="s">
        <v>383</v>
      </c>
      <c r="E219" s="20" t="s">
        <v>148</v>
      </c>
      <c r="F219" s="25">
        <v>57</v>
      </c>
    </row>
    <row r="220" spans="1:6" ht="23">
      <c r="A220" s="21">
        <v>1990000819</v>
      </c>
      <c r="B220" s="23" t="s">
        <v>656</v>
      </c>
      <c r="C220" s="20" t="s">
        <v>80</v>
      </c>
      <c r="D220" s="21" t="s">
        <v>383</v>
      </c>
      <c r="E220" s="20" t="s">
        <v>80</v>
      </c>
      <c r="F220" s="26">
        <v>12580</v>
      </c>
    </row>
    <row r="221" spans="1:6" ht="23">
      <c r="A221" s="21">
        <v>1990000983</v>
      </c>
      <c r="B221" s="23" t="s">
        <v>657</v>
      </c>
      <c r="C221" s="20" t="s">
        <v>274</v>
      </c>
      <c r="D221" s="21" t="s">
        <v>383</v>
      </c>
      <c r="E221" s="20" t="s">
        <v>274</v>
      </c>
      <c r="F221" s="25">
        <v>267</v>
      </c>
    </row>
    <row r="222" spans="1:6" ht="23">
      <c r="A222" s="21">
        <v>1990001092</v>
      </c>
      <c r="B222" s="23" t="s">
        <v>658</v>
      </c>
      <c r="C222" s="20" t="s">
        <v>200</v>
      </c>
      <c r="D222" s="21" t="s">
        <v>328</v>
      </c>
      <c r="E222" s="20" t="s">
        <v>200</v>
      </c>
      <c r="F222" s="26">
        <v>8466</v>
      </c>
    </row>
    <row r="223" spans="1:6" ht="23">
      <c r="A223" s="21">
        <v>1990001165</v>
      </c>
      <c r="B223" s="23" t="s">
        <v>659</v>
      </c>
      <c r="C223" s="20" t="s">
        <v>660</v>
      </c>
      <c r="D223" s="21" t="s">
        <v>328</v>
      </c>
      <c r="E223" s="20" t="s">
        <v>288</v>
      </c>
      <c r="F223" s="26">
        <v>127478</v>
      </c>
    </row>
    <row r="224" spans="1:6" ht="23">
      <c r="A224" s="21">
        <v>1990001319</v>
      </c>
      <c r="B224" s="23" t="s">
        <v>661</v>
      </c>
      <c r="C224" s="20" t="s">
        <v>662</v>
      </c>
      <c r="D224" s="21" t="s">
        <v>317</v>
      </c>
      <c r="E224" s="20" t="s">
        <v>141</v>
      </c>
      <c r="F224" s="25">
        <v>864</v>
      </c>
    </row>
    <row r="225" spans="1:6">
      <c r="A225" s="21">
        <v>1990001483</v>
      </c>
      <c r="B225" s="23" t="s">
        <v>663</v>
      </c>
      <c r="C225" s="20" t="s">
        <v>441</v>
      </c>
      <c r="D225" s="21" t="s">
        <v>317</v>
      </c>
      <c r="E225" s="20" t="s">
        <v>250</v>
      </c>
      <c r="F225" s="26">
        <v>27120</v>
      </c>
    </row>
    <row r="226" spans="1:6" ht="34.5">
      <c r="A226" s="21">
        <v>1990001629</v>
      </c>
      <c r="B226" s="23" t="s">
        <v>664</v>
      </c>
      <c r="C226" s="20" t="s">
        <v>665</v>
      </c>
      <c r="D226" s="21" t="s">
        <v>317</v>
      </c>
      <c r="E226" s="20" t="s">
        <v>270</v>
      </c>
      <c r="F226" s="25">
        <v>78</v>
      </c>
    </row>
    <row r="227" spans="1:6" ht="23">
      <c r="A227" s="21">
        <v>1990001947</v>
      </c>
      <c r="B227" s="23" t="s">
        <v>666</v>
      </c>
      <c r="C227" s="20" t="s">
        <v>667</v>
      </c>
      <c r="D227" s="21" t="s">
        <v>383</v>
      </c>
      <c r="E227" s="20" t="s">
        <v>166</v>
      </c>
      <c r="F227" s="26">
        <v>2437</v>
      </c>
    </row>
    <row r="228" spans="1:6">
      <c r="A228" s="21">
        <v>1990002056</v>
      </c>
      <c r="B228" s="23" t="s">
        <v>668</v>
      </c>
      <c r="C228" s="20" t="s">
        <v>668</v>
      </c>
      <c r="D228" s="21" t="s">
        <v>317</v>
      </c>
      <c r="E228" s="20" t="s">
        <v>166</v>
      </c>
      <c r="F228" s="25">
        <v>0</v>
      </c>
    </row>
    <row r="229" spans="1:6" ht="23">
      <c r="A229" s="21">
        <v>1990002129</v>
      </c>
      <c r="B229" s="23" t="s">
        <v>669</v>
      </c>
      <c r="C229" s="20" t="s">
        <v>670</v>
      </c>
      <c r="D229" s="21" t="s">
        <v>383</v>
      </c>
      <c r="E229" s="20" t="s">
        <v>128</v>
      </c>
      <c r="F229" s="26">
        <v>1341</v>
      </c>
    </row>
    <row r="230" spans="1:6" ht="23">
      <c r="A230" s="21">
        <v>1990002129</v>
      </c>
      <c r="B230" s="23" t="s">
        <v>669</v>
      </c>
      <c r="C230" s="20" t="s">
        <v>670</v>
      </c>
      <c r="D230" s="21" t="s">
        <v>383</v>
      </c>
      <c r="E230" s="20" t="s">
        <v>169</v>
      </c>
      <c r="F230" s="25">
        <v>0</v>
      </c>
    </row>
    <row r="231" spans="1:6">
      <c r="A231" s="21">
        <v>1991000138</v>
      </c>
      <c r="B231" s="23" t="s">
        <v>671</v>
      </c>
      <c r="C231" s="20" t="s">
        <v>672</v>
      </c>
      <c r="D231" s="21" t="s">
        <v>317</v>
      </c>
      <c r="E231" s="20" t="s">
        <v>310</v>
      </c>
      <c r="F231" s="25">
        <v>0</v>
      </c>
    </row>
    <row r="232" spans="1:6" ht="23">
      <c r="A232" s="21">
        <v>1991000219</v>
      </c>
      <c r="B232" s="23" t="s">
        <v>673</v>
      </c>
      <c r="C232" s="20" t="s">
        <v>674</v>
      </c>
      <c r="D232" s="21" t="s">
        <v>317</v>
      </c>
      <c r="E232" s="20" t="s">
        <v>73</v>
      </c>
      <c r="F232" s="25">
        <v>0</v>
      </c>
    </row>
    <row r="233" spans="1:6" ht="34.5">
      <c r="A233" s="21">
        <v>1991000383</v>
      </c>
      <c r="B233" s="23" t="s">
        <v>675</v>
      </c>
      <c r="C233" s="20" t="s">
        <v>676</v>
      </c>
      <c r="D233" s="21" t="s">
        <v>383</v>
      </c>
      <c r="E233" s="20" t="s">
        <v>73</v>
      </c>
      <c r="F233" s="25">
        <v>0</v>
      </c>
    </row>
    <row r="234" spans="1:6" ht="23">
      <c r="A234" s="21">
        <v>1991001029</v>
      </c>
      <c r="B234" s="23" t="s">
        <v>677</v>
      </c>
      <c r="C234" s="20" t="s">
        <v>678</v>
      </c>
      <c r="D234" s="21" t="s">
        <v>317</v>
      </c>
      <c r="E234" s="20" t="s">
        <v>265</v>
      </c>
      <c r="F234" s="26">
        <v>41841</v>
      </c>
    </row>
    <row r="235" spans="1:6">
      <c r="A235" s="21">
        <v>1991001118</v>
      </c>
      <c r="B235" s="23" t="s">
        <v>679</v>
      </c>
      <c r="C235" s="20" t="s">
        <v>680</v>
      </c>
      <c r="D235" s="21" t="s">
        <v>317</v>
      </c>
      <c r="E235" s="20" t="s">
        <v>166</v>
      </c>
      <c r="F235" s="25">
        <v>3</v>
      </c>
    </row>
    <row r="236" spans="1:6" ht="23">
      <c r="A236" s="21">
        <v>1991001274</v>
      </c>
      <c r="B236" s="23" t="s">
        <v>681</v>
      </c>
      <c r="C236" s="20" t="s">
        <v>682</v>
      </c>
      <c r="D236" s="21" t="s">
        <v>317</v>
      </c>
      <c r="E236" s="20" t="s">
        <v>262</v>
      </c>
      <c r="F236" s="26">
        <v>9654</v>
      </c>
    </row>
    <row r="237" spans="1:6" ht="23">
      <c r="A237" s="21">
        <v>1991001347</v>
      </c>
      <c r="B237" s="23" t="s">
        <v>683</v>
      </c>
      <c r="C237" s="20" t="s">
        <v>684</v>
      </c>
      <c r="D237" s="21" t="s">
        <v>383</v>
      </c>
      <c r="E237" s="20" t="s">
        <v>166</v>
      </c>
      <c r="F237" s="26">
        <v>1619</v>
      </c>
    </row>
    <row r="238" spans="1:6" ht="23">
      <c r="A238" s="21">
        <v>1991001411</v>
      </c>
      <c r="B238" s="23" t="s">
        <v>685</v>
      </c>
      <c r="C238" s="20" t="s">
        <v>686</v>
      </c>
      <c r="D238" s="21" t="s">
        <v>383</v>
      </c>
      <c r="E238" s="20" t="s">
        <v>291</v>
      </c>
      <c r="F238" s="26">
        <v>40663</v>
      </c>
    </row>
    <row r="239" spans="1:6">
      <c r="A239" s="21">
        <v>1991001819</v>
      </c>
      <c r="B239" s="23" t="s">
        <v>687</v>
      </c>
      <c r="C239" s="20" t="s">
        <v>688</v>
      </c>
      <c r="D239" s="21" t="s">
        <v>317</v>
      </c>
      <c r="E239" s="20" t="s">
        <v>166</v>
      </c>
      <c r="F239" s="25">
        <v>38</v>
      </c>
    </row>
    <row r="240" spans="1:6" ht="23">
      <c r="A240" s="21">
        <v>1991002165</v>
      </c>
      <c r="B240" s="23" t="s">
        <v>689</v>
      </c>
      <c r="C240" s="20" t="s">
        <v>690</v>
      </c>
      <c r="D240" s="21" t="s">
        <v>317</v>
      </c>
      <c r="E240" s="20" t="s">
        <v>214</v>
      </c>
      <c r="F240" s="26">
        <v>2146</v>
      </c>
    </row>
    <row r="241" spans="1:6" ht="23">
      <c r="A241" s="21">
        <v>1991002238</v>
      </c>
      <c r="B241" s="23" t="s">
        <v>691</v>
      </c>
      <c r="C241" s="20" t="s">
        <v>692</v>
      </c>
      <c r="D241" s="21" t="s">
        <v>383</v>
      </c>
      <c r="E241" s="20" t="s">
        <v>214</v>
      </c>
      <c r="F241" s="26">
        <v>1440</v>
      </c>
    </row>
    <row r="242" spans="1:6" ht="23">
      <c r="A242" s="21">
        <v>1991002483</v>
      </c>
      <c r="B242" s="23" t="s">
        <v>693</v>
      </c>
      <c r="C242" s="20" t="s">
        <v>694</v>
      </c>
      <c r="D242" s="21" t="s">
        <v>383</v>
      </c>
      <c r="E242" s="20" t="s">
        <v>158</v>
      </c>
      <c r="F242" s="26">
        <v>14462</v>
      </c>
    </row>
    <row r="243" spans="1:6">
      <c r="A243" s="21">
        <v>1992000174</v>
      </c>
      <c r="B243" s="23" t="s">
        <v>695</v>
      </c>
      <c r="C243" s="20" t="s">
        <v>696</v>
      </c>
      <c r="D243" s="21" t="s">
        <v>317</v>
      </c>
      <c r="E243" s="20" t="s">
        <v>25</v>
      </c>
      <c r="F243" s="26">
        <v>7672</v>
      </c>
    </row>
    <row r="244" spans="1:6" ht="23">
      <c r="A244" s="21">
        <v>1992000311</v>
      </c>
      <c r="B244" s="23" t="s">
        <v>697</v>
      </c>
      <c r="C244" s="20" t="s">
        <v>399</v>
      </c>
      <c r="D244" s="21" t="s">
        <v>317</v>
      </c>
      <c r="E244" s="20" t="s">
        <v>121</v>
      </c>
      <c r="F244" s="25">
        <v>0</v>
      </c>
    </row>
    <row r="245" spans="1:6" ht="23">
      <c r="A245" s="21">
        <v>1992000492</v>
      </c>
      <c r="B245" s="23" t="s">
        <v>698</v>
      </c>
      <c r="C245" s="20" t="s">
        <v>699</v>
      </c>
      <c r="D245" s="21" t="s">
        <v>383</v>
      </c>
      <c r="E245" s="20" t="s">
        <v>171</v>
      </c>
      <c r="F245" s="25">
        <v>167</v>
      </c>
    </row>
    <row r="246" spans="1:6" ht="23">
      <c r="A246" s="21">
        <v>1992000565</v>
      </c>
      <c r="B246" s="23" t="s">
        <v>700</v>
      </c>
      <c r="C246" s="20" t="s">
        <v>701</v>
      </c>
      <c r="D246" s="21" t="s">
        <v>328</v>
      </c>
      <c r="E246" s="20" t="s">
        <v>171</v>
      </c>
      <c r="F246" s="25">
        <v>189</v>
      </c>
    </row>
    <row r="247" spans="1:6" ht="34.5">
      <c r="A247" s="21">
        <v>1992000719</v>
      </c>
      <c r="B247" s="23" t="s">
        <v>702</v>
      </c>
      <c r="C247" s="20" t="s">
        <v>702</v>
      </c>
      <c r="D247" s="21" t="s">
        <v>383</v>
      </c>
      <c r="E247" s="20" t="s">
        <v>259</v>
      </c>
      <c r="F247" s="26">
        <v>5727</v>
      </c>
    </row>
    <row r="248" spans="1:6" ht="23">
      <c r="A248" s="21">
        <v>1992000956</v>
      </c>
      <c r="B248" s="23" t="s">
        <v>703</v>
      </c>
      <c r="C248" s="20" t="s">
        <v>704</v>
      </c>
      <c r="D248" s="21" t="s">
        <v>317</v>
      </c>
      <c r="E248" s="20" t="s">
        <v>121</v>
      </c>
      <c r="F248" s="25">
        <v>582</v>
      </c>
    </row>
    <row r="249" spans="1:6" ht="46">
      <c r="A249" s="21">
        <v>1992001065</v>
      </c>
      <c r="B249" s="23" t="s">
        <v>705</v>
      </c>
      <c r="C249" s="20" t="s">
        <v>705</v>
      </c>
      <c r="D249" s="21" t="s">
        <v>317</v>
      </c>
      <c r="E249" s="20" t="s">
        <v>232</v>
      </c>
      <c r="F249" s="26">
        <v>9788</v>
      </c>
    </row>
    <row r="250" spans="1:6" ht="23">
      <c r="A250" s="21">
        <v>1992001138</v>
      </c>
      <c r="B250" s="23" t="s">
        <v>706</v>
      </c>
      <c r="C250" s="20" t="s">
        <v>707</v>
      </c>
      <c r="D250" s="21" t="s">
        <v>328</v>
      </c>
      <c r="E250" s="20" t="s">
        <v>166</v>
      </c>
      <c r="F250" s="25">
        <v>35</v>
      </c>
    </row>
    <row r="251" spans="1:6" ht="46">
      <c r="A251" s="21">
        <v>1992001529</v>
      </c>
      <c r="B251" s="23" t="s">
        <v>708</v>
      </c>
      <c r="C251" s="20" t="s">
        <v>708</v>
      </c>
      <c r="D251" s="21" t="s">
        <v>383</v>
      </c>
      <c r="E251" s="20" t="s">
        <v>251</v>
      </c>
      <c r="F251" s="26">
        <v>68307</v>
      </c>
    </row>
    <row r="252" spans="1:6" ht="23">
      <c r="A252" s="21">
        <v>1992001618</v>
      </c>
      <c r="B252" s="23" t="s">
        <v>709</v>
      </c>
      <c r="C252" s="20" t="s">
        <v>710</v>
      </c>
      <c r="D252" s="21" t="s">
        <v>317</v>
      </c>
      <c r="E252" s="20" t="s">
        <v>227</v>
      </c>
      <c r="F252" s="25">
        <v>46</v>
      </c>
    </row>
    <row r="253" spans="1:6" ht="23">
      <c r="A253" s="21">
        <v>1992001847</v>
      </c>
      <c r="B253" s="23" t="s">
        <v>711</v>
      </c>
      <c r="C253" s="20" t="s">
        <v>712</v>
      </c>
      <c r="D253" s="21" t="s">
        <v>328</v>
      </c>
      <c r="E253" s="20" t="s">
        <v>169</v>
      </c>
      <c r="F253" s="25">
        <v>0</v>
      </c>
    </row>
    <row r="254" spans="1:6">
      <c r="A254" s="21">
        <v>1992001911</v>
      </c>
      <c r="B254" s="23" t="s">
        <v>713</v>
      </c>
      <c r="C254" s="20" t="s">
        <v>713</v>
      </c>
      <c r="D254" s="21" t="s">
        <v>317</v>
      </c>
      <c r="E254" s="20" t="s">
        <v>166</v>
      </c>
      <c r="F254" s="25">
        <v>75</v>
      </c>
    </row>
    <row r="255" spans="1:6" ht="23">
      <c r="A255" s="21">
        <v>1993000119</v>
      </c>
      <c r="B255" s="23" t="s">
        <v>714</v>
      </c>
      <c r="C255" s="20" t="s">
        <v>382</v>
      </c>
      <c r="D255" s="21" t="s">
        <v>317</v>
      </c>
      <c r="E255" s="20" t="s">
        <v>163</v>
      </c>
      <c r="F255" s="26">
        <v>9109</v>
      </c>
    </row>
    <row r="256" spans="1:6" ht="34.5">
      <c r="A256" s="21">
        <v>1993000429</v>
      </c>
      <c r="B256" s="23" t="s">
        <v>715</v>
      </c>
      <c r="C256" s="20" t="s">
        <v>716</v>
      </c>
      <c r="D256" s="21" t="s">
        <v>317</v>
      </c>
      <c r="E256" s="20" t="s">
        <v>96</v>
      </c>
      <c r="F256" s="25">
        <v>291</v>
      </c>
    </row>
    <row r="257" spans="1:6" ht="34.5">
      <c r="A257" s="21">
        <v>1993000747</v>
      </c>
      <c r="B257" s="23" t="s">
        <v>717</v>
      </c>
      <c r="C257" s="20" t="s">
        <v>718</v>
      </c>
      <c r="D257" s="21" t="s">
        <v>328</v>
      </c>
      <c r="E257" s="20" t="s">
        <v>166</v>
      </c>
      <c r="F257" s="25">
        <v>1</v>
      </c>
    </row>
    <row r="258" spans="1:6" ht="23">
      <c r="A258" s="21">
        <v>1993000811</v>
      </c>
      <c r="B258" s="23" t="s">
        <v>719</v>
      </c>
      <c r="C258" s="20" t="s">
        <v>572</v>
      </c>
      <c r="D258" s="21" t="s">
        <v>383</v>
      </c>
      <c r="E258" s="20" t="s">
        <v>145</v>
      </c>
      <c r="F258" s="26">
        <v>10069</v>
      </c>
    </row>
    <row r="259" spans="1:6" ht="34.5">
      <c r="A259" s="21">
        <v>1993000992</v>
      </c>
      <c r="B259" s="23" t="s">
        <v>720</v>
      </c>
      <c r="C259" s="20" t="s">
        <v>721</v>
      </c>
      <c r="D259" s="21" t="s">
        <v>383</v>
      </c>
      <c r="E259" s="20" t="s">
        <v>171</v>
      </c>
      <c r="F259" s="25">
        <v>820</v>
      </c>
    </row>
    <row r="260" spans="1:6" ht="23">
      <c r="A260" s="21">
        <v>1993001018</v>
      </c>
      <c r="B260" s="23" t="s">
        <v>722</v>
      </c>
      <c r="C260" s="20" t="s">
        <v>723</v>
      </c>
      <c r="D260" s="21" t="s">
        <v>317</v>
      </c>
      <c r="E260" s="20" t="s">
        <v>92</v>
      </c>
      <c r="F260" s="25">
        <v>128</v>
      </c>
    </row>
    <row r="261" spans="1:6">
      <c r="A261" s="21">
        <v>1993001174</v>
      </c>
      <c r="B261" s="23" t="s">
        <v>441</v>
      </c>
      <c r="C261" s="20" t="s">
        <v>601</v>
      </c>
      <c r="D261" s="21" t="s">
        <v>317</v>
      </c>
      <c r="E261" s="20" t="s">
        <v>124</v>
      </c>
      <c r="F261" s="25">
        <v>59</v>
      </c>
    </row>
    <row r="262" spans="1:6" ht="23">
      <c r="A262" s="21">
        <v>1993001247</v>
      </c>
      <c r="B262" s="23" t="s">
        <v>584</v>
      </c>
      <c r="C262" s="20" t="s">
        <v>724</v>
      </c>
      <c r="D262" s="21" t="s">
        <v>383</v>
      </c>
      <c r="E262" s="20" t="s">
        <v>124</v>
      </c>
      <c r="F262" s="25">
        <v>11</v>
      </c>
    </row>
    <row r="263" spans="1:6" ht="34.5">
      <c r="A263" s="21">
        <v>1993001311</v>
      </c>
      <c r="B263" s="23" t="s">
        <v>725</v>
      </c>
      <c r="C263" s="20" t="s">
        <v>726</v>
      </c>
      <c r="D263" s="21" t="s">
        <v>317</v>
      </c>
      <c r="E263" s="20" t="s">
        <v>227</v>
      </c>
      <c r="F263" s="25">
        <v>0</v>
      </c>
    </row>
    <row r="264" spans="1:6" ht="23">
      <c r="A264" s="21">
        <v>1993001492</v>
      </c>
      <c r="B264" s="23" t="s">
        <v>727</v>
      </c>
      <c r="C264" s="20" t="s">
        <v>728</v>
      </c>
      <c r="D264" s="21" t="s">
        <v>328</v>
      </c>
      <c r="E264" s="20" t="s">
        <v>140</v>
      </c>
      <c r="F264" s="26">
        <v>3209</v>
      </c>
    </row>
    <row r="265" spans="1:6" ht="23">
      <c r="A265" s="21">
        <v>1993001565</v>
      </c>
      <c r="B265" s="23" t="s">
        <v>729</v>
      </c>
      <c r="C265" s="20" t="s">
        <v>730</v>
      </c>
      <c r="D265" s="21" t="s">
        <v>383</v>
      </c>
      <c r="E265" s="20" t="s">
        <v>166</v>
      </c>
      <c r="F265" s="25">
        <v>194</v>
      </c>
    </row>
    <row r="266" spans="1:6" ht="23">
      <c r="A266" s="21">
        <v>1993001638</v>
      </c>
      <c r="B266" s="23" t="s">
        <v>731</v>
      </c>
      <c r="C266" s="20" t="s">
        <v>732</v>
      </c>
      <c r="D266" s="21" t="s">
        <v>383</v>
      </c>
      <c r="E266" s="20" t="s">
        <v>169</v>
      </c>
      <c r="F266" s="26">
        <v>10772</v>
      </c>
    </row>
    <row r="267" spans="1:6" ht="23">
      <c r="A267" s="21">
        <v>1993001719</v>
      </c>
      <c r="B267" s="23" t="s">
        <v>733</v>
      </c>
      <c r="C267" s="20" t="s">
        <v>733</v>
      </c>
      <c r="D267" s="21" t="s">
        <v>383</v>
      </c>
      <c r="E267" s="20" t="s">
        <v>51</v>
      </c>
      <c r="F267" s="26">
        <v>36871</v>
      </c>
    </row>
    <row r="268" spans="1:6" ht="23">
      <c r="A268" s="21">
        <v>1993001956</v>
      </c>
      <c r="B268" s="23" t="s">
        <v>734</v>
      </c>
      <c r="C268" s="20" t="s">
        <v>735</v>
      </c>
      <c r="D268" s="21" t="s">
        <v>383</v>
      </c>
      <c r="E268" s="20" t="s">
        <v>169</v>
      </c>
      <c r="F268" s="26">
        <v>2265</v>
      </c>
    </row>
    <row r="269" spans="1:6" ht="23">
      <c r="A269" s="21">
        <v>1993002219</v>
      </c>
      <c r="B269" s="23" t="s">
        <v>736</v>
      </c>
      <c r="C269" s="20" t="s">
        <v>737</v>
      </c>
      <c r="D269" s="21" t="s">
        <v>328</v>
      </c>
      <c r="E269" s="20" t="s">
        <v>140</v>
      </c>
      <c r="F269" s="26">
        <v>8351</v>
      </c>
    </row>
    <row r="270" spans="1:6" ht="23">
      <c r="A270" s="21">
        <v>1993002529</v>
      </c>
      <c r="B270" s="23" t="s">
        <v>738</v>
      </c>
      <c r="C270" s="20" t="s">
        <v>188</v>
      </c>
      <c r="D270" s="21" t="s">
        <v>383</v>
      </c>
      <c r="E270" s="20" t="s">
        <v>188</v>
      </c>
      <c r="F270" s="26">
        <v>9992</v>
      </c>
    </row>
    <row r="271" spans="1:6" ht="23">
      <c r="A271" s="21">
        <v>1993002774</v>
      </c>
      <c r="B271" s="23" t="s">
        <v>739</v>
      </c>
      <c r="C271" s="20" t="s">
        <v>445</v>
      </c>
      <c r="D271" s="21" t="s">
        <v>383</v>
      </c>
      <c r="E271" s="20" t="s">
        <v>77</v>
      </c>
      <c r="F271" s="26">
        <v>8141</v>
      </c>
    </row>
    <row r="272" spans="1:6" ht="34.5">
      <c r="A272" s="21">
        <v>1993002847</v>
      </c>
      <c r="B272" s="23" t="s">
        <v>740</v>
      </c>
      <c r="C272" s="20" t="s">
        <v>741</v>
      </c>
      <c r="D272" s="21" t="s">
        <v>383</v>
      </c>
      <c r="E272" s="20" t="s">
        <v>171</v>
      </c>
      <c r="F272" s="25">
        <v>944</v>
      </c>
    </row>
    <row r="273" spans="1:6" ht="23">
      <c r="A273" s="21">
        <v>1993002911</v>
      </c>
      <c r="B273" s="23" t="s">
        <v>742</v>
      </c>
      <c r="C273" s="20" t="s">
        <v>743</v>
      </c>
      <c r="D273" s="21" t="s">
        <v>383</v>
      </c>
      <c r="E273" s="20" t="s">
        <v>166</v>
      </c>
      <c r="F273" s="25">
        <v>937</v>
      </c>
    </row>
    <row r="274" spans="1:6" ht="23">
      <c r="A274" s="21">
        <v>1993003029</v>
      </c>
      <c r="B274" s="23" t="s">
        <v>744</v>
      </c>
      <c r="C274" s="20" t="s">
        <v>745</v>
      </c>
      <c r="D274" s="21" t="s">
        <v>383</v>
      </c>
      <c r="E274" s="20" t="s">
        <v>171</v>
      </c>
      <c r="F274" s="25">
        <v>719</v>
      </c>
    </row>
    <row r="275" spans="1:6" ht="23">
      <c r="A275" s="21">
        <v>1993003118</v>
      </c>
      <c r="B275" s="23" t="s">
        <v>746</v>
      </c>
      <c r="C275" s="20" t="s">
        <v>747</v>
      </c>
      <c r="D275" s="21" t="s">
        <v>383</v>
      </c>
      <c r="E275" s="20" t="s">
        <v>166</v>
      </c>
      <c r="F275" s="25">
        <v>44</v>
      </c>
    </row>
    <row r="276" spans="1:6" ht="23">
      <c r="A276" s="21">
        <v>1993003411</v>
      </c>
      <c r="B276" s="23" t="s">
        <v>445</v>
      </c>
      <c r="C276" s="20" t="s">
        <v>748</v>
      </c>
      <c r="D276" s="21" t="s">
        <v>383</v>
      </c>
      <c r="E276" s="20" t="s">
        <v>134</v>
      </c>
      <c r="F276" s="26">
        <v>17040</v>
      </c>
    </row>
    <row r="277" spans="1:6">
      <c r="A277" s="21">
        <v>1993003592</v>
      </c>
      <c r="B277" s="23" t="s">
        <v>749</v>
      </c>
      <c r="C277" s="20" t="s">
        <v>750</v>
      </c>
      <c r="D277" s="21" t="s">
        <v>317</v>
      </c>
      <c r="E277" s="20" t="s">
        <v>123</v>
      </c>
      <c r="F277" s="25">
        <v>89</v>
      </c>
    </row>
    <row r="278" spans="1:6" ht="23">
      <c r="A278" s="21">
        <v>1993003738</v>
      </c>
      <c r="B278" s="23" t="s">
        <v>751</v>
      </c>
      <c r="C278" s="20" t="s">
        <v>752</v>
      </c>
      <c r="D278" s="21" t="s">
        <v>328</v>
      </c>
      <c r="E278" s="20" t="s">
        <v>127</v>
      </c>
      <c r="F278" s="25">
        <v>436</v>
      </c>
    </row>
    <row r="279" spans="1:6" ht="23">
      <c r="A279" s="21">
        <v>1993003811</v>
      </c>
      <c r="B279" s="23" t="s">
        <v>753</v>
      </c>
      <c r="C279" s="20" t="s">
        <v>754</v>
      </c>
      <c r="D279" s="21" t="s">
        <v>383</v>
      </c>
      <c r="E279" s="20" t="s">
        <v>171</v>
      </c>
      <c r="F279" s="26">
        <v>1196</v>
      </c>
    </row>
    <row r="280" spans="1:6" ht="23">
      <c r="A280" s="21">
        <v>1993003983</v>
      </c>
      <c r="B280" s="23" t="s">
        <v>755</v>
      </c>
      <c r="C280" s="20" t="s">
        <v>755</v>
      </c>
      <c r="D280" s="21" t="s">
        <v>383</v>
      </c>
      <c r="E280" s="20" t="s">
        <v>166</v>
      </c>
      <c r="F280" s="25">
        <v>0</v>
      </c>
    </row>
    <row r="281" spans="1:6" ht="23">
      <c r="A281" s="21">
        <v>1994000211</v>
      </c>
      <c r="B281" s="23" t="s">
        <v>756</v>
      </c>
      <c r="C281" s="20" t="s">
        <v>240</v>
      </c>
      <c r="D281" s="21" t="s">
        <v>383</v>
      </c>
      <c r="E281" s="20" t="s">
        <v>240</v>
      </c>
      <c r="F281" s="26">
        <v>41709</v>
      </c>
    </row>
    <row r="282" spans="1:6" ht="23">
      <c r="A282" s="21">
        <v>1994000392</v>
      </c>
      <c r="B282" s="23" t="s">
        <v>757</v>
      </c>
      <c r="C282" s="20" t="s">
        <v>758</v>
      </c>
      <c r="D282" s="21" t="s">
        <v>328</v>
      </c>
      <c r="E282" s="20" t="s">
        <v>170</v>
      </c>
      <c r="F282" s="25">
        <v>155</v>
      </c>
    </row>
    <row r="283" spans="1:6" ht="23">
      <c r="A283" s="21">
        <v>1994000465</v>
      </c>
      <c r="B283" s="23" t="s">
        <v>759</v>
      </c>
      <c r="C283" s="20" t="s">
        <v>760</v>
      </c>
      <c r="D283" s="21" t="s">
        <v>383</v>
      </c>
      <c r="E283" s="20" t="s">
        <v>170</v>
      </c>
      <c r="F283" s="26">
        <v>18867</v>
      </c>
    </row>
    <row r="284" spans="1:6" ht="23">
      <c r="A284" s="21">
        <v>1994000538</v>
      </c>
      <c r="B284" s="23" t="s">
        <v>761</v>
      </c>
      <c r="C284" s="20" t="s">
        <v>762</v>
      </c>
      <c r="D284" s="21" t="s">
        <v>383</v>
      </c>
      <c r="E284" s="20" t="s">
        <v>170</v>
      </c>
      <c r="F284" s="26">
        <v>15936</v>
      </c>
    </row>
    <row r="285" spans="1:6" ht="23">
      <c r="A285" s="21">
        <v>1994000619</v>
      </c>
      <c r="B285" s="23" t="s">
        <v>763</v>
      </c>
      <c r="C285" s="20" t="s">
        <v>764</v>
      </c>
      <c r="D285" s="21" t="s">
        <v>317</v>
      </c>
      <c r="E285" s="20" t="s">
        <v>40</v>
      </c>
      <c r="F285" s="26">
        <v>19779</v>
      </c>
    </row>
    <row r="286" spans="1:6" ht="23">
      <c r="A286" s="21">
        <v>1994000783</v>
      </c>
      <c r="B286" s="23" t="s">
        <v>765</v>
      </c>
      <c r="C286" s="20" t="s">
        <v>766</v>
      </c>
      <c r="D286" s="21" t="s">
        <v>383</v>
      </c>
      <c r="E286" s="20" t="s">
        <v>169</v>
      </c>
      <c r="F286" s="25">
        <v>242</v>
      </c>
    </row>
    <row r="287" spans="1:6" ht="23">
      <c r="A287" s="21">
        <v>1994000929</v>
      </c>
      <c r="B287" s="23" t="s">
        <v>767</v>
      </c>
      <c r="C287" s="20" t="s">
        <v>768</v>
      </c>
      <c r="D287" s="21" t="s">
        <v>383</v>
      </c>
      <c r="E287" s="20" t="s">
        <v>244</v>
      </c>
      <c r="F287" s="26">
        <v>2039</v>
      </c>
    </row>
    <row r="288" spans="1:6" ht="23">
      <c r="A288" s="21">
        <v>1994001119</v>
      </c>
      <c r="B288" s="23" t="s">
        <v>769</v>
      </c>
      <c r="C288" s="20" t="s">
        <v>770</v>
      </c>
      <c r="D288" s="21" t="s">
        <v>383</v>
      </c>
      <c r="E288" s="20" t="s">
        <v>154</v>
      </c>
      <c r="F288" s="26">
        <v>1832</v>
      </c>
    </row>
    <row r="289" spans="1:6" ht="23">
      <c r="A289" s="21">
        <v>1994001356</v>
      </c>
      <c r="B289" s="23" t="s">
        <v>771</v>
      </c>
      <c r="C289" s="20" t="s">
        <v>772</v>
      </c>
      <c r="D289" s="21" t="s">
        <v>383</v>
      </c>
      <c r="E289" s="20" t="s">
        <v>171</v>
      </c>
      <c r="F289" s="25">
        <v>321</v>
      </c>
    </row>
    <row r="290" spans="1:6" ht="23">
      <c r="A290" s="21">
        <v>1994001429</v>
      </c>
      <c r="B290" s="23" t="s">
        <v>773</v>
      </c>
      <c r="C290" s="20" t="s">
        <v>774</v>
      </c>
      <c r="D290" s="21" t="s">
        <v>383</v>
      </c>
      <c r="E290" s="20" t="s">
        <v>171</v>
      </c>
      <c r="F290" s="25">
        <v>429</v>
      </c>
    </row>
    <row r="291" spans="1:6" ht="23">
      <c r="A291" s="21">
        <v>1994001518</v>
      </c>
      <c r="B291" s="23" t="s">
        <v>775</v>
      </c>
      <c r="C291" s="20" t="s">
        <v>776</v>
      </c>
      <c r="D291" s="21" t="s">
        <v>317</v>
      </c>
      <c r="E291" s="20" t="s">
        <v>121</v>
      </c>
      <c r="F291" s="25">
        <v>27</v>
      </c>
    </row>
    <row r="292" spans="1:6">
      <c r="A292" s="21">
        <v>1994001674</v>
      </c>
      <c r="B292" s="23" t="s">
        <v>777</v>
      </c>
      <c r="C292" s="20" t="s">
        <v>778</v>
      </c>
      <c r="D292" s="21" t="s">
        <v>317</v>
      </c>
      <c r="E292" s="20" t="s">
        <v>140</v>
      </c>
      <c r="F292" s="25">
        <v>108</v>
      </c>
    </row>
    <row r="293" spans="1:6" ht="23">
      <c r="A293" s="21">
        <v>1994001747</v>
      </c>
      <c r="B293" s="23" t="s">
        <v>779</v>
      </c>
      <c r="C293" s="20" t="s">
        <v>780</v>
      </c>
      <c r="D293" s="21" t="s">
        <v>383</v>
      </c>
      <c r="E293" s="20" t="s">
        <v>171</v>
      </c>
      <c r="F293" s="26">
        <v>7453</v>
      </c>
    </row>
    <row r="294" spans="1:6" ht="23">
      <c r="A294" s="21">
        <v>1994001811</v>
      </c>
      <c r="B294" s="23" t="s">
        <v>781</v>
      </c>
      <c r="C294" s="20" t="s">
        <v>782</v>
      </c>
      <c r="D294" s="21" t="s">
        <v>383</v>
      </c>
      <c r="E294" s="20" t="s">
        <v>286</v>
      </c>
      <c r="F294" s="26">
        <v>6709</v>
      </c>
    </row>
    <row r="295" spans="1:6" ht="23">
      <c r="A295" s="21">
        <v>1994001992</v>
      </c>
      <c r="B295" s="23" t="s">
        <v>783</v>
      </c>
      <c r="C295" s="20" t="s">
        <v>784</v>
      </c>
      <c r="D295" s="21" t="s">
        <v>317</v>
      </c>
      <c r="E295" s="20" t="s">
        <v>227</v>
      </c>
      <c r="F295" s="25">
        <v>108</v>
      </c>
    </row>
    <row r="296" spans="1:6" ht="23">
      <c r="A296" s="21">
        <v>1994002174</v>
      </c>
      <c r="B296" s="23" t="s">
        <v>785</v>
      </c>
      <c r="C296" s="20" t="s">
        <v>441</v>
      </c>
      <c r="D296" s="21" t="s">
        <v>317</v>
      </c>
      <c r="E296" s="20" t="s">
        <v>280</v>
      </c>
      <c r="F296" s="25">
        <v>82</v>
      </c>
    </row>
    <row r="297" spans="1:6" ht="23">
      <c r="A297" s="21">
        <v>1994002492</v>
      </c>
      <c r="B297" s="23" t="s">
        <v>786</v>
      </c>
      <c r="C297" s="20" t="s">
        <v>17</v>
      </c>
      <c r="D297" s="21" t="s">
        <v>383</v>
      </c>
      <c r="E297" s="20" t="s">
        <v>17</v>
      </c>
      <c r="F297" s="26">
        <v>10729</v>
      </c>
    </row>
    <row r="298" spans="1:6" ht="23">
      <c r="A298" s="21">
        <v>1994002565</v>
      </c>
      <c r="B298" s="23" t="s">
        <v>787</v>
      </c>
      <c r="C298" s="20" t="s">
        <v>788</v>
      </c>
      <c r="D298" s="21" t="s">
        <v>328</v>
      </c>
      <c r="E298" s="20" t="s">
        <v>44</v>
      </c>
      <c r="F298" s="25">
        <v>486</v>
      </c>
    </row>
    <row r="299" spans="1:6">
      <c r="A299" s="21">
        <v>1994002883</v>
      </c>
      <c r="B299" s="23" t="s">
        <v>789</v>
      </c>
      <c r="C299" s="20" t="s">
        <v>790</v>
      </c>
      <c r="D299" s="21" t="s">
        <v>317</v>
      </c>
      <c r="E299" s="20" t="s">
        <v>270</v>
      </c>
      <c r="F299" s="25">
        <v>20</v>
      </c>
    </row>
    <row r="300" spans="1:6" ht="23">
      <c r="A300" s="21">
        <v>1994002956</v>
      </c>
      <c r="B300" s="23" t="s">
        <v>791</v>
      </c>
      <c r="C300" s="20" t="s">
        <v>792</v>
      </c>
      <c r="D300" s="21" t="s">
        <v>383</v>
      </c>
      <c r="E300" s="20" t="s">
        <v>140</v>
      </c>
      <c r="F300" s="26">
        <v>3072</v>
      </c>
    </row>
    <row r="301" spans="1:6" ht="23">
      <c r="A301" s="21">
        <v>1994003065</v>
      </c>
      <c r="B301" s="23" t="s">
        <v>793</v>
      </c>
      <c r="C301" s="20" t="s">
        <v>794</v>
      </c>
      <c r="D301" s="21" t="s">
        <v>317</v>
      </c>
      <c r="E301" s="20" t="s">
        <v>220</v>
      </c>
      <c r="F301" s="26">
        <v>1810</v>
      </c>
    </row>
    <row r="302" spans="1:6" ht="23">
      <c r="A302" s="21">
        <v>1994003138</v>
      </c>
      <c r="B302" s="23" t="s">
        <v>795</v>
      </c>
      <c r="C302" s="20" t="s">
        <v>796</v>
      </c>
      <c r="D302" s="21" t="s">
        <v>383</v>
      </c>
      <c r="E302" s="20" t="s">
        <v>171</v>
      </c>
      <c r="F302" s="25">
        <v>271</v>
      </c>
    </row>
    <row r="303" spans="1:6" ht="23">
      <c r="A303" s="21">
        <v>1994003383</v>
      </c>
      <c r="B303" s="23" t="s">
        <v>797</v>
      </c>
      <c r="C303" s="20" t="s">
        <v>798</v>
      </c>
      <c r="D303" s="21" t="s">
        <v>383</v>
      </c>
      <c r="E303" s="20" t="s">
        <v>309</v>
      </c>
      <c r="F303" s="25">
        <v>290</v>
      </c>
    </row>
    <row r="304" spans="1:6" ht="23">
      <c r="A304" s="21">
        <v>1994003847</v>
      </c>
      <c r="B304" s="23" t="s">
        <v>799</v>
      </c>
      <c r="C304" s="20" t="s">
        <v>800</v>
      </c>
      <c r="D304" s="21" t="s">
        <v>383</v>
      </c>
      <c r="E304" s="20" t="s">
        <v>309</v>
      </c>
      <c r="F304" s="25">
        <v>9</v>
      </c>
    </row>
    <row r="305" spans="1:6" ht="23">
      <c r="A305" s="21">
        <v>1994003911</v>
      </c>
      <c r="B305" s="23" t="s">
        <v>801</v>
      </c>
      <c r="C305" s="20" t="s">
        <v>802</v>
      </c>
      <c r="D305" s="21" t="s">
        <v>383</v>
      </c>
      <c r="E305" s="20" t="s">
        <v>309</v>
      </c>
      <c r="F305" s="25">
        <v>606</v>
      </c>
    </row>
    <row r="306" spans="1:6" ht="23">
      <c r="A306" s="21">
        <v>1994004029</v>
      </c>
      <c r="B306" s="23" t="s">
        <v>803</v>
      </c>
      <c r="C306" s="20" t="s">
        <v>804</v>
      </c>
      <c r="D306" s="21" t="s">
        <v>328</v>
      </c>
      <c r="E306" s="20" t="s">
        <v>285</v>
      </c>
      <c r="F306" s="26">
        <v>16294</v>
      </c>
    </row>
    <row r="307" spans="1:6" ht="23">
      <c r="A307" s="21">
        <v>1994004118</v>
      </c>
      <c r="B307" s="23" t="s">
        <v>322</v>
      </c>
      <c r="C307" s="20" t="s">
        <v>27</v>
      </c>
      <c r="D307" s="21" t="s">
        <v>317</v>
      </c>
      <c r="E307" s="20" t="s">
        <v>57</v>
      </c>
      <c r="F307" s="26">
        <v>2982</v>
      </c>
    </row>
    <row r="308" spans="1:6">
      <c r="A308" s="21">
        <v>1994004274</v>
      </c>
      <c r="B308" s="23" t="s">
        <v>805</v>
      </c>
      <c r="C308" s="20" t="s">
        <v>806</v>
      </c>
      <c r="D308" s="21" t="s">
        <v>317</v>
      </c>
      <c r="E308" s="20" t="s">
        <v>166</v>
      </c>
      <c r="F308" s="25">
        <v>147</v>
      </c>
    </row>
    <row r="309" spans="1:6" ht="23">
      <c r="A309" s="21">
        <v>1994004411</v>
      </c>
      <c r="B309" s="23" t="s">
        <v>807</v>
      </c>
      <c r="C309" s="20" t="s">
        <v>808</v>
      </c>
      <c r="D309" s="21" t="s">
        <v>317</v>
      </c>
      <c r="E309" s="20" t="s">
        <v>220</v>
      </c>
      <c r="F309" s="25">
        <v>21</v>
      </c>
    </row>
    <row r="310" spans="1:6" ht="34.5">
      <c r="A310" s="21">
        <v>1995000183</v>
      </c>
      <c r="B310" s="23" t="s">
        <v>809</v>
      </c>
      <c r="C310" s="20" t="s">
        <v>809</v>
      </c>
      <c r="D310" s="21" t="s">
        <v>383</v>
      </c>
      <c r="E310" s="20" t="s">
        <v>171</v>
      </c>
      <c r="F310" s="25">
        <v>656</v>
      </c>
    </row>
    <row r="311" spans="1:6" ht="23">
      <c r="A311" s="21">
        <v>1995000256</v>
      </c>
      <c r="B311" s="23" t="s">
        <v>810</v>
      </c>
      <c r="C311" s="20" t="s">
        <v>811</v>
      </c>
      <c r="D311" s="21" t="s">
        <v>383</v>
      </c>
      <c r="E311" s="20" t="s">
        <v>166</v>
      </c>
      <c r="F311" s="25">
        <v>15</v>
      </c>
    </row>
    <row r="312" spans="1:6" ht="23">
      <c r="A312" s="21">
        <v>1995000418</v>
      </c>
      <c r="B312" s="23" t="s">
        <v>812</v>
      </c>
      <c r="C312" s="20" t="s">
        <v>813</v>
      </c>
      <c r="D312" s="21" t="s">
        <v>383</v>
      </c>
      <c r="E312" s="20" t="s">
        <v>166</v>
      </c>
      <c r="F312" s="26">
        <v>1613</v>
      </c>
    </row>
    <row r="313" spans="1:6" ht="23">
      <c r="A313" s="21">
        <v>1995000711</v>
      </c>
      <c r="B313" s="23" t="s">
        <v>814</v>
      </c>
      <c r="C313" s="20" t="s">
        <v>815</v>
      </c>
      <c r="D313" s="21" t="s">
        <v>328</v>
      </c>
      <c r="E313" s="20" t="s">
        <v>140</v>
      </c>
      <c r="F313" s="25">
        <v>722</v>
      </c>
    </row>
    <row r="314" spans="1:6" ht="23">
      <c r="A314" s="21">
        <v>1995000892</v>
      </c>
      <c r="B314" s="23" t="s">
        <v>816</v>
      </c>
      <c r="C314" s="20" t="s">
        <v>817</v>
      </c>
      <c r="D314" s="21" t="s">
        <v>383</v>
      </c>
      <c r="E314" s="20" t="s">
        <v>166</v>
      </c>
      <c r="F314" s="25">
        <v>558</v>
      </c>
    </row>
    <row r="315" spans="1:6" ht="23">
      <c r="A315" s="21">
        <v>1995001074</v>
      </c>
      <c r="B315" s="23" t="s">
        <v>818</v>
      </c>
      <c r="C315" s="20" t="s">
        <v>819</v>
      </c>
      <c r="D315" s="21" t="s">
        <v>328</v>
      </c>
      <c r="E315" s="20" t="s">
        <v>140</v>
      </c>
      <c r="F315" s="25">
        <v>0</v>
      </c>
    </row>
    <row r="316" spans="1:6" ht="23">
      <c r="A316" s="21">
        <v>1995001147</v>
      </c>
      <c r="B316" s="23" t="s">
        <v>820</v>
      </c>
      <c r="C316" s="20" t="s">
        <v>821</v>
      </c>
      <c r="D316" s="21" t="s">
        <v>328</v>
      </c>
      <c r="E316" s="20" t="s">
        <v>140</v>
      </c>
      <c r="F316" s="26">
        <v>7098</v>
      </c>
    </row>
    <row r="317" spans="1:6" ht="23">
      <c r="A317" s="21">
        <v>1995001211</v>
      </c>
      <c r="B317" s="23" t="s">
        <v>822</v>
      </c>
      <c r="C317" s="20" t="s">
        <v>823</v>
      </c>
      <c r="D317" s="21" t="s">
        <v>328</v>
      </c>
      <c r="E317" s="20" t="s">
        <v>140</v>
      </c>
      <c r="F317" s="25">
        <v>422</v>
      </c>
    </row>
    <row r="318" spans="1:6" ht="23">
      <c r="A318" s="21">
        <v>1995001465</v>
      </c>
      <c r="B318" s="23" t="s">
        <v>824</v>
      </c>
      <c r="C318" s="20" t="s">
        <v>23</v>
      </c>
      <c r="D318" s="21" t="s">
        <v>383</v>
      </c>
      <c r="E318" s="20" t="s">
        <v>224</v>
      </c>
      <c r="F318" s="26">
        <v>10784</v>
      </c>
    </row>
    <row r="319" spans="1:6" ht="23">
      <c r="A319" s="21">
        <v>1995001783</v>
      </c>
      <c r="B319" s="23" t="s">
        <v>825</v>
      </c>
      <c r="C319" s="20" t="s">
        <v>826</v>
      </c>
      <c r="D319" s="21" t="s">
        <v>317</v>
      </c>
      <c r="E319" s="20" t="s">
        <v>95</v>
      </c>
      <c r="F319" s="25">
        <v>503</v>
      </c>
    </row>
    <row r="320" spans="1:6" ht="23">
      <c r="A320" s="21">
        <v>1995001856</v>
      </c>
      <c r="B320" s="23" t="s">
        <v>827</v>
      </c>
      <c r="C320" s="20" t="s">
        <v>828</v>
      </c>
      <c r="D320" s="21" t="s">
        <v>383</v>
      </c>
      <c r="E320" s="20" t="s">
        <v>166</v>
      </c>
      <c r="F320" s="25">
        <v>0</v>
      </c>
    </row>
    <row r="321" spans="1:6" ht="23">
      <c r="A321" s="21">
        <v>1995001929</v>
      </c>
      <c r="B321" s="23" t="s">
        <v>829</v>
      </c>
      <c r="C321" s="20" t="s">
        <v>363</v>
      </c>
      <c r="D321" s="21" t="s">
        <v>383</v>
      </c>
      <c r="E321" s="20" t="s">
        <v>169</v>
      </c>
      <c r="F321" s="26">
        <v>6201</v>
      </c>
    </row>
    <row r="322" spans="1:6" ht="23">
      <c r="A322" s="21">
        <v>1995002356</v>
      </c>
      <c r="B322" s="23" t="s">
        <v>830</v>
      </c>
      <c r="C322" s="20" t="s">
        <v>831</v>
      </c>
      <c r="D322" s="21" t="s">
        <v>383</v>
      </c>
      <c r="E322" s="20" t="s">
        <v>282</v>
      </c>
      <c r="F322" s="25">
        <v>113</v>
      </c>
    </row>
    <row r="323" spans="1:6" ht="23">
      <c r="A323" s="21">
        <v>1995002429</v>
      </c>
      <c r="B323" s="23" t="s">
        <v>832</v>
      </c>
      <c r="C323" s="20" t="s">
        <v>833</v>
      </c>
      <c r="D323" s="21" t="s">
        <v>317</v>
      </c>
      <c r="E323" s="20" t="s">
        <v>166</v>
      </c>
      <c r="F323" s="25">
        <v>14</v>
      </c>
    </row>
    <row r="324" spans="1:6" ht="23">
      <c r="A324" s="21">
        <v>1995002518</v>
      </c>
      <c r="B324" s="23" t="s">
        <v>834</v>
      </c>
      <c r="C324" s="20" t="s">
        <v>835</v>
      </c>
      <c r="D324" s="21" t="s">
        <v>317</v>
      </c>
      <c r="E324" s="20" t="s">
        <v>113</v>
      </c>
      <c r="F324" s="25">
        <v>14</v>
      </c>
    </row>
    <row r="325" spans="1:6" ht="23">
      <c r="A325" s="21">
        <v>1995002674</v>
      </c>
      <c r="B325" s="23" t="s">
        <v>836</v>
      </c>
      <c r="C325" s="20" t="s">
        <v>837</v>
      </c>
      <c r="D325" s="21" t="s">
        <v>383</v>
      </c>
      <c r="E325" s="20" t="s">
        <v>140</v>
      </c>
      <c r="F325" s="25">
        <v>571</v>
      </c>
    </row>
    <row r="326" spans="1:6">
      <c r="A326" s="21">
        <v>1995002747</v>
      </c>
      <c r="B326" s="23" t="s">
        <v>445</v>
      </c>
      <c r="C326" s="20" t="s">
        <v>157</v>
      </c>
      <c r="D326" s="21" t="s">
        <v>317</v>
      </c>
      <c r="E326" s="20" t="s">
        <v>157</v>
      </c>
      <c r="F326" s="26">
        <v>15031</v>
      </c>
    </row>
    <row r="327" spans="1:6" ht="23">
      <c r="A327" s="21">
        <v>1995002811</v>
      </c>
      <c r="B327" s="23" t="s">
        <v>583</v>
      </c>
      <c r="C327" s="20" t="s">
        <v>157</v>
      </c>
      <c r="D327" s="21" t="s">
        <v>383</v>
      </c>
      <c r="E327" s="20" t="s">
        <v>157</v>
      </c>
      <c r="F327" s="25">
        <v>486</v>
      </c>
    </row>
    <row r="328" spans="1:6" ht="23">
      <c r="A328" s="21">
        <v>1995002992</v>
      </c>
      <c r="B328" s="23" t="s">
        <v>838</v>
      </c>
      <c r="C328" s="20" t="s">
        <v>276</v>
      </c>
      <c r="D328" s="21" t="s">
        <v>383</v>
      </c>
      <c r="E328" s="20" t="s">
        <v>276</v>
      </c>
      <c r="F328" s="26">
        <v>20541</v>
      </c>
    </row>
    <row r="329" spans="1:6" ht="23">
      <c r="A329" s="21">
        <v>1995003018</v>
      </c>
      <c r="B329" s="23" t="s">
        <v>839</v>
      </c>
      <c r="C329" s="20" t="s">
        <v>247</v>
      </c>
      <c r="D329" s="21" t="s">
        <v>383</v>
      </c>
      <c r="E329" s="20" t="s">
        <v>247</v>
      </c>
      <c r="F329" s="26">
        <v>4032</v>
      </c>
    </row>
    <row r="330" spans="1:6" ht="23">
      <c r="A330" s="21">
        <v>1995003174</v>
      </c>
      <c r="B330" s="23" t="s">
        <v>840</v>
      </c>
      <c r="C330" s="20" t="s">
        <v>841</v>
      </c>
      <c r="D330" s="21" t="s">
        <v>328</v>
      </c>
      <c r="E330" s="20" t="s">
        <v>171</v>
      </c>
      <c r="F330" s="25">
        <v>504</v>
      </c>
    </row>
    <row r="331" spans="1:6" ht="23">
      <c r="A331" s="21">
        <v>1995003247</v>
      </c>
      <c r="B331" s="23" t="s">
        <v>842</v>
      </c>
      <c r="C331" s="20" t="s">
        <v>445</v>
      </c>
      <c r="D331" s="21" t="s">
        <v>328</v>
      </c>
      <c r="E331" s="20" t="s">
        <v>273</v>
      </c>
      <c r="F331" s="26">
        <v>4810</v>
      </c>
    </row>
    <row r="332" spans="1:6" ht="23">
      <c r="A332" s="21">
        <v>1995003311</v>
      </c>
      <c r="B332" s="23" t="s">
        <v>445</v>
      </c>
      <c r="C332" s="20" t="s">
        <v>111</v>
      </c>
      <c r="D332" s="21" t="s">
        <v>383</v>
      </c>
      <c r="E332" s="20" t="s">
        <v>111</v>
      </c>
      <c r="F332" s="26">
        <v>6128</v>
      </c>
    </row>
    <row r="333" spans="1:6" ht="23">
      <c r="A333" s="21">
        <v>1995003565</v>
      </c>
      <c r="B333" s="23" t="s">
        <v>843</v>
      </c>
      <c r="C333" s="20" t="s">
        <v>844</v>
      </c>
      <c r="D333" s="21" t="s">
        <v>383</v>
      </c>
      <c r="E333" s="20" t="s">
        <v>284</v>
      </c>
      <c r="F333" s="26">
        <v>2818</v>
      </c>
    </row>
    <row r="334" spans="1:6" ht="23">
      <c r="A334" s="21">
        <v>1995003638</v>
      </c>
      <c r="B334" s="23" t="s">
        <v>845</v>
      </c>
      <c r="C334" s="20" t="s">
        <v>47</v>
      </c>
      <c r="D334" s="21" t="s">
        <v>328</v>
      </c>
      <c r="E334" s="20" t="s">
        <v>47</v>
      </c>
      <c r="F334" s="26">
        <v>22707</v>
      </c>
    </row>
    <row r="335" spans="1:6" ht="23">
      <c r="A335" s="21">
        <v>1995003719</v>
      </c>
      <c r="B335" s="23" t="s">
        <v>846</v>
      </c>
      <c r="C335" s="20" t="s">
        <v>847</v>
      </c>
      <c r="D335" s="21" t="s">
        <v>328</v>
      </c>
      <c r="E335" s="20" t="s">
        <v>171</v>
      </c>
      <c r="F335" s="25">
        <v>79</v>
      </c>
    </row>
    <row r="336" spans="1:6" ht="23">
      <c r="A336" s="21">
        <v>1995003956</v>
      </c>
      <c r="B336" s="23" t="s">
        <v>848</v>
      </c>
      <c r="C336" s="20" t="s">
        <v>849</v>
      </c>
      <c r="D336" s="21" t="s">
        <v>383</v>
      </c>
      <c r="E336" s="20" t="s">
        <v>65</v>
      </c>
      <c r="F336" s="26">
        <v>15776</v>
      </c>
    </row>
    <row r="337" spans="1:6" ht="34.5">
      <c r="A337" s="21">
        <v>1996000365</v>
      </c>
      <c r="B337" s="23" t="s">
        <v>850</v>
      </c>
      <c r="C337" s="20" t="s">
        <v>851</v>
      </c>
      <c r="D337" s="21" t="s">
        <v>328</v>
      </c>
      <c r="E337" s="20" t="s">
        <v>138</v>
      </c>
      <c r="F337" s="26">
        <v>21179</v>
      </c>
    </row>
    <row r="338" spans="1:6" ht="23">
      <c r="A338" s="21">
        <v>1996000756</v>
      </c>
      <c r="B338" s="23" t="s">
        <v>852</v>
      </c>
      <c r="C338" s="20" t="s">
        <v>853</v>
      </c>
      <c r="D338" s="21" t="s">
        <v>383</v>
      </c>
      <c r="E338" s="20" t="s">
        <v>166</v>
      </c>
      <c r="F338" s="25">
        <v>0</v>
      </c>
    </row>
    <row r="339" spans="1:6" ht="23">
      <c r="A339" s="21">
        <v>1996000829</v>
      </c>
      <c r="B339" s="23" t="s">
        <v>854</v>
      </c>
      <c r="C339" s="20" t="s">
        <v>855</v>
      </c>
      <c r="D339" s="21" t="s">
        <v>383</v>
      </c>
      <c r="E339" s="20" t="s">
        <v>171</v>
      </c>
      <c r="F339" s="26">
        <v>1722</v>
      </c>
    </row>
    <row r="340" spans="1:6" ht="23">
      <c r="A340" s="21">
        <v>1996001329</v>
      </c>
      <c r="B340" s="23" t="s">
        <v>856</v>
      </c>
      <c r="C340" s="20" t="s">
        <v>857</v>
      </c>
      <c r="D340" s="21" t="s">
        <v>383</v>
      </c>
      <c r="E340" s="20" t="s">
        <v>171</v>
      </c>
      <c r="F340" s="25">
        <v>630</v>
      </c>
    </row>
    <row r="341" spans="1:6" ht="23">
      <c r="A341" s="21">
        <v>1996001574</v>
      </c>
      <c r="B341" s="23" t="s">
        <v>858</v>
      </c>
      <c r="C341" s="20" t="s">
        <v>859</v>
      </c>
      <c r="D341" s="21" t="s">
        <v>383</v>
      </c>
      <c r="E341" s="20" t="s">
        <v>169</v>
      </c>
      <c r="F341" s="26">
        <v>1100</v>
      </c>
    </row>
    <row r="342" spans="1:6" ht="23">
      <c r="A342" s="21">
        <v>1996001647</v>
      </c>
      <c r="B342" s="23" t="s">
        <v>860</v>
      </c>
      <c r="C342" s="20" t="s">
        <v>861</v>
      </c>
      <c r="D342" s="21" t="s">
        <v>383</v>
      </c>
      <c r="E342" s="20" t="s">
        <v>44</v>
      </c>
      <c r="F342" s="25">
        <v>568</v>
      </c>
    </row>
    <row r="343" spans="1:6" ht="23">
      <c r="A343" s="21">
        <v>1996002074</v>
      </c>
      <c r="B343" s="23" t="s">
        <v>862</v>
      </c>
      <c r="C343" s="20" t="s">
        <v>862</v>
      </c>
      <c r="D343" s="21" t="s">
        <v>328</v>
      </c>
      <c r="E343" s="20" t="s">
        <v>107</v>
      </c>
      <c r="F343" s="26">
        <v>6193</v>
      </c>
    </row>
    <row r="344" spans="1:6" ht="23">
      <c r="A344" s="21">
        <v>1996002147</v>
      </c>
      <c r="B344" s="23" t="s">
        <v>863</v>
      </c>
      <c r="C344" s="20" t="s">
        <v>864</v>
      </c>
      <c r="D344" s="21" t="s">
        <v>383</v>
      </c>
      <c r="E344" s="20" t="s">
        <v>171</v>
      </c>
      <c r="F344" s="25">
        <v>653</v>
      </c>
    </row>
    <row r="345" spans="1:6" ht="23">
      <c r="A345" s="21">
        <v>1996002211</v>
      </c>
      <c r="B345" s="23" t="s">
        <v>865</v>
      </c>
      <c r="C345" s="20" t="s">
        <v>866</v>
      </c>
      <c r="D345" s="21" t="s">
        <v>317</v>
      </c>
      <c r="E345" s="20" t="s">
        <v>94</v>
      </c>
      <c r="F345" s="25">
        <v>452</v>
      </c>
    </row>
    <row r="346" spans="1:6" ht="23">
      <c r="A346" s="21">
        <v>1996002392</v>
      </c>
      <c r="B346" s="23" t="s">
        <v>867</v>
      </c>
      <c r="C346" s="20" t="s">
        <v>868</v>
      </c>
      <c r="D346" s="21" t="s">
        <v>317</v>
      </c>
      <c r="E346" s="20" t="s">
        <v>220</v>
      </c>
      <c r="F346" s="25">
        <v>276</v>
      </c>
    </row>
    <row r="347" spans="1:6" ht="23">
      <c r="A347" s="21">
        <v>1996002465</v>
      </c>
      <c r="B347" s="23" t="s">
        <v>869</v>
      </c>
      <c r="C347" s="20" t="s">
        <v>870</v>
      </c>
      <c r="D347" s="21" t="s">
        <v>383</v>
      </c>
      <c r="E347" s="20" t="s">
        <v>171</v>
      </c>
      <c r="F347" s="26">
        <v>2842</v>
      </c>
    </row>
    <row r="348" spans="1:6" ht="34.5">
      <c r="A348" s="21">
        <v>1996002538</v>
      </c>
      <c r="B348" s="23" t="s">
        <v>871</v>
      </c>
      <c r="C348" s="20" t="s">
        <v>872</v>
      </c>
      <c r="D348" s="21" t="s">
        <v>328</v>
      </c>
      <c r="E348" s="20" t="s">
        <v>166</v>
      </c>
      <c r="F348" s="25">
        <v>310</v>
      </c>
    </row>
    <row r="349" spans="1:6" ht="23">
      <c r="A349" s="21">
        <v>1996002619</v>
      </c>
      <c r="B349" s="23" t="s">
        <v>873</v>
      </c>
      <c r="C349" s="20" t="s">
        <v>874</v>
      </c>
      <c r="D349" s="21" t="s">
        <v>383</v>
      </c>
      <c r="E349" s="20" t="s">
        <v>283</v>
      </c>
      <c r="F349" s="26">
        <v>2417</v>
      </c>
    </row>
    <row r="350" spans="1:6">
      <c r="A350" s="21">
        <v>1996002856</v>
      </c>
      <c r="B350" s="23" t="s">
        <v>875</v>
      </c>
      <c r="C350" s="20" t="s">
        <v>876</v>
      </c>
      <c r="D350" s="21" t="s">
        <v>317</v>
      </c>
      <c r="E350" s="20" t="s">
        <v>40</v>
      </c>
      <c r="F350" s="26">
        <v>1322</v>
      </c>
    </row>
    <row r="351" spans="1:6" ht="23">
      <c r="A351" s="21">
        <v>1996002929</v>
      </c>
      <c r="B351" s="23" t="s">
        <v>877</v>
      </c>
      <c r="C351" s="20" t="s">
        <v>878</v>
      </c>
      <c r="D351" s="21" t="s">
        <v>383</v>
      </c>
      <c r="E351" s="20" t="s">
        <v>40</v>
      </c>
      <c r="F351" s="26">
        <v>4962</v>
      </c>
    </row>
    <row r="352" spans="1:6" ht="23">
      <c r="A352" s="21">
        <v>1996003038</v>
      </c>
      <c r="B352" s="23" t="s">
        <v>879</v>
      </c>
      <c r="C352" s="20" t="s">
        <v>241</v>
      </c>
      <c r="D352" s="21" t="s">
        <v>383</v>
      </c>
      <c r="E352" s="20" t="s">
        <v>241</v>
      </c>
      <c r="F352" s="26">
        <v>8984</v>
      </c>
    </row>
    <row r="353" spans="1:6" ht="23">
      <c r="A353" s="21">
        <v>1996003119</v>
      </c>
      <c r="B353" s="23" t="s">
        <v>880</v>
      </c>
      <c r="C353" s="20" t="s">
        <v>881</v>
      </c>
      <c r="D353" s="21" t="s">
        <v>328</v>
      </c>
      <c r="E353" s="20" t="s">
        <v>236</v>
      </c>
      <c r="F353" s="26">
        <v>3094</v>
      </c>
    </row>
    <row r="354" spans="1:6" ht="23">
      <c r="A354" s="21">
        <v>1996003283</v>
      </c>
      <c r="B354" s="23" t="s">
        <v>882</v>
      </c>
      <c r="C354" s="20" t="s">
        <v>883</v>
      </c>
      <c r="D354" s="21" t="s">
        <v>328</v>
      </c>
      <c r="E354" s="20" t="s">
        <v>140</v>
      </c>
      <c r="F354" s="25">
        <v>0</v>
      </c>
    </row>
    <row r="355" spans="1:6" ht="23">
      <c r="A355" s="21">
        <v>1996003356</v>
      </c>
      <c r="B355" s="23" t="s">
        <v>884</v>
      </c>
      <c r="C355" s="20" t="s">
        <v>885</v>
      </c>
      <c r="D355" s="21" t="s">
        <v>328</v>
      </c>
      <c r="E355" s="20" t="s">
        <v>140</v>
      </c>
      <c r="F355" s="25">
        <v>5</v>
      </c>
    </row>
    <row r="356" spans="1:6" ht="23">
      <c r="A356" s="21">
        <v>1996003674</v>
      </c>
      <c r="B356" s="23" t="s">
        <v>886</v>
      </c>
      <c r="C356" s="20" t="s">
        <v>887</v>
      </c>
      <c r="D356" s="21" t="s">
        <v>383</v>
      </c>
      <c r="E356" s="20" t="s">
        <v>212</v>
      </c>
      <c r="F356" s="26">
        <v>46229</v>
      </c>
    </row>
    <row r="357" spans="1:6" ht="23">
      <c r="A357" s="21">
        <v>1996003747</v>
      </c>
      <c r="B357" s="23" t="s">
        <v>888</v>
      </c>
      <c r="C357" s="20" t="s">
        <v>889</v>
      </c>
      <c r="D357" s="21" t="s">
        <v>383</v>
      </c>
      <c r="E357" s="20" t="s">
        <v>44</v>
      </c>
      <c r="F357" s="25">
        <v>0</v>
      </c>
    </row>
    <row r="358" spans="1:6" ht="23">
      <c r="A358" s="21">
        <v>1996003747</v>
      </c>
      <c r="B358" s="23" t="s">
        <v>888</v>
      </c>
      <c r="C358" s="20" t="s">
        <v>889</v>
      </c>
      <c r="D358" s="21" t="s">
        <v>383</v>
      </c>
      <c r="E358" s="20" t="s">
        <v>255</v>
      </c>
      <c r="F358" s="26">
        <v>10611</v>
      </c>
    </row>
    <row r="359" spans="1:6" ht="23">
      <c r="A359" s="21">
        <v>1996003811</v>
      </c>
      <c r="B359" s="23" t="s">
        <v>890</v>
      </c>
      <c r="C359" s="20" t="s">
        <v>891</v>
      </c>
      <c r="D359" s="21" t="s">
        <v>383</v>
      </c>
      <c r="E359" s="20" t="s">
        <v>166</v>
      </c>
      <c r="F359" s="25">
        <v>221</v>
      </c>
    </row>
    <row r="360" spans="1:6">
      <c r="A360" s="21">
        <v>1996003992</v>
      </c>
      <c r="B360" s="23" t="s">
        <v>441</v>
      </c>
      <c r="C360" s="20" t="s">
        <v>441</v>
      </c>
      <c r="D360" s="21" t="s">
        <v>317</v>
      </c>
      <c r="E360" s="20" t="s">
        <v>210</v>
      </c>
      <c r="F360" s="26">
        <v>2060</v>
      </c>
    </row>
    <row r="361" spans="1:6" ht="23">
      <c r="A361" s="21">
        <v>1996004174</v>
      </c>
      <c r="B361" s="23" t="s">
        <v>892</v>
      </c>
      <c r="C361" s="20" t="s">
        <v>146</v>
      </c>
      <c r="D361" s="21" t="s">
        <v>328</v>
      </c>
      <c r="E361" s="20" t="s">
        <v>146</v>
      </c>
      <c r="F361" s="26">
        <v>8935</v>
      </c>
    </row>
    <row r="362" spans="1:6">
      <c r="A362" s="21">
        <v>1996004247</v>
      </c>
      <c r="B362" s="23" t="s">
        <v>893</v>
      </c>
      <c r="C362" s="20" t="s">
        <v>894</v>
      </c>
      <c r="D362" s="21" t="s">
        <v>317</v>
      </c>
      <c r="E362" s="20" t="s">
        <v>59</v>
      </c>
      <c r="F362" s="26">
        <v>2296</v>
      </c>
    </row>
    <row r="363" spans="1:6" ht="23">
      <c r="A363" s="21">
        <v>1996004883</v>
      </c>
      <c r="B363" s="23" t="s">
        <v>895</v>
      </c>
      <c r="C363" s="20" t="s">
        <v>896</v>
      </c>
      <c r="D363" s="21" t="s">
        <v>383</v>
      </c>
      <c r="E363" s="20" t="s">
        <v>44</v>
      </c>
      <c r="F363" s="26">
        <v>4909</v>
      </c>
    </row>
    <row r="364" spans="1:6" ht="23">
      <c r="A364" s="21">
        <v>1996004956</v>
      </c>
      <c r="B364" s="23" t="s">
        <v>897</v>
      </c>
      <c r="C364" s="20" t="s">
        <v>898</v>
      </c>
      <c r="D364" s="21" t="s">
        <v>383</v>
      </c>
      <c r="E364" s="20" t="s">
        <v>166</v>
      </c>
      <c r="F364" s="25">
        <v>90</v>
      </c>
    </row>
    <row r="365" spans="1:6" ht="23">
      <c r="A365" s="21">
        <v>1996005138</v>
      </c>
      <c r="B365" s="23" t="s">
        <v>899</v>
      </c>
      <c r="C365" s="20" t="s">
        <v>900</v>
      </c>
      <c r="D365" s="21" t="s">
        <v>383</v>
      </c>
      <c r="E365" s="20" t="s">
        <v>66</v>
      </c>
      <c r="F365" s="26">
        <v>15729</v>
      </c>
    </row>
    <row r="366" spans="1:6">
      <c r="A366" s="21">
        <v>1996005219</v>
      </c>
      <c r="B366" s="23" t="s">
        <v>901</v>
      </c>
      <c r="C366" s="20" t="s">
        <v>902</v>
      </c>
      <c r="D366" s="21" t="s">
        <v>317</v>
      </c>
      <c r="E366" s="20" t="s">
        <v>66</v>
      </c>
      <c r="F366" s="26">
        <v>3612</v>
      </c>
    </row>
    <row r="367" spans="1:6" ht="23">
      <c r="A367" s="21">
        <v>1997000156</v>
      </c>
      <c r="B367" s="23" t="s">
        <v>903</v>
      </c>
      <c r="C367" s="20" t="s">
        <v>904</v>
      </c>
      <c r="D367" s="21" t="s">
        <v>328</v>
      </c>
      <c r="E367" s="20" t="s">
        <v>166</v>
      </c>
      <c r="F367" s="26">
        <v>1912</v>
      </c>
    </row>
    <row r="368" spans="1:6" ht="23">
      <c r="A368" s="21">
        <v>1997000229</v>
      </c>
      <c r="B368" s="23" t="s">
        <v>905</v>
      </c>
      <c r="C368" s="20" t="s">
        <v>906</v>
      </c>
      <c r="D368" s="21" t="s">
        <v>383</v>
      </c>
      <c r="E368" s="20" t="s">
        <v>169</v>
      </c>
      <c r="F368" s="26">
        <v>15068</v>
      </c>
    </row>
    <row r="369" spans="1:6" ht="23">
      <c r="A369" s="21">
        <v>1997000318</v>
      </c>
      <c r="B369" s="23" t="s">
        <v>907</v>
      </c>
      <c r="C369" s="20" t="s">
        <v>908</v>
      </c>
      <c r="D369" s="21" t="s">
        <v>317</v>
      </c>
      <c r="E369" s="20" t="s">
        <v>220</v>
      </c>
      <c r="F369" s="25">
        <v>773</v>
      </c>
    </row>
    <row r="370" spans="1:6" ht="23">
      <c r="A370" s="21">
        <v>1997000474</v>
      </c>
      <c r="B370" s="23" t="s">
        <v>909</v>
      </c>
      <c r="C370" s="20" t="s">
        <v>910</v>
      </c>
      <c r="D370" s="21" t="s">
        <v>317</v>
      </c>
      <c r="E370" s="20" t="s">
        <v>94</v>
      </c>
      <c r="F370" s="25">
        <v>742</v>
      </c>
    </row>
    <row r="371" spans="1:6" ht="23">
      <c r="A371" s="21">
        <v>1997000547</v>
      </c>
      <c r="B371" s="23" t="s">
        <v>911</v>
      </c>
      <c r="C371" s="20" t="s">
        <v>912</v>
      </c>
      <c r="D371" s="21" t="s">
        <v>328</v>
      </c>
      <c r="E371" s="20" t="s">
        <v>171</v>
      </c>
      <c r="F371" s="25">
        <v>0</v>
      </c>
    </row>
    <row r="372" spans="1:6" ht="23">
      <c r="A372" s="21">
        <v>1997000611</v>
      </c>
      <c r="B372" s="23" t="s">
        <v>913</v>
      </c>
      <c r="C372" s="20" t="s">
        <v>914</v>
      </c>
      <c r="D372" s="21" t="s">
        <v>328</v>
      </c>
      <c r="E372" s="20" t="s">
        <v>105</v>
      </c>
      <c r="F372" s="26">
        <v>15598</v>
      </c>
    </row>
    <row r="373" spans="1:6" ht="23">
      <c r="A373" s="21">
        <v>1997000792</v>
      </c>
      <c r="B373" s="23" t="s">
        <v>915</v>
      </c>
      <c r="C373" s="20" t="s">
        <v>164</v>
      </c>
      <c r="D373" s="21" t="s">
        <v>383</v>
      </c>
      <c r="E373" s="20" t="s">
        <v>164</v>
      </c>
      <c r="F373" s="25">
        <v>30</v>
      </c>
    </row>
    <row r="374" spans="1:6" ht="23">
      <c r="A374" s="21">
        <v>1997000938</v>
      </c>
      <c r="B374" s="23" t="s">
        <v>916</v>
      </c>
      <c r="C374" s="20" t="s">
        <v>917</v>
      </c>
      <c r="D374" s="21" t="s">
        <v>383</v>
      </c>
      <c r="E374" s="20" t="s">
        <v>140</v>
      </c>
      <c r="F374" s="26">
        <v>2472</v>
      </c>
    </row>
    <row r="375" spans="1:6" ht="23">
      <c r="A375" s="21">
        <v>1997001047</v>
      </c>
      <c r="B375" s="23" t="s">
        <v>918</v>
      </c>
      <c r="C375" s="20" t="s">
        <v>919</v>
      </c>
      <c r="D375" s="21" t="s">
        <v>383</v>
      </c>
      <c r="E375" s="20" t="s">
        <v>44</v>
      </c>
      <c r="F375" s="26">
        <v>65174</v>
      </c>
    </row>
    <row r="376" spans="1:6" ht="23">
      <c r="A376" s="21">
        <v>1997001111</v>
      </c>
      <c r="B376" s="23" t="s">
        <v>920</v>
      </c>
      <c r="C376" s="20" t="s">
        <v>921</v>
      </c>
      <c r="D376" s="21" t="s">
        <v>383</v>
      </c>
      <c r="E376" s="20" t="s">
        <v>166</v>
      </c>
      <c r="F376" s="26">
        <v>2122</v>
      </c>
    </row>
    <row r="377" spans="1:6" ht="23">
      <c r="A377" s="21">
        <v>1997001365</v>
      </c>
      <c r="B377" s="23" t="s">
        <v>922</v>
      </c>
      <c r="C377" s="20" t="s">
        <v>341</v>
      </c>
      <c r="D377" s="21" t="s">
        <v>383</v>
      </c>
      <c r="E377" s="20" t="s">
        <v>205</v>
      </c>
      <c r="F377" s="26">
        <v>1411</v>
      </c>
    </row>
    <row r="378" spans="1:6" ht="23">
      <c r="A378" s="21">
        <v>1997001683</v>
      </c>
      <c r="B378" s="23" t="s">
        <v>923</v>
      </c>
      <c r="C378" s="20" t="s">
        <v>924</v>
      </c>
      <c r="D378" s="21" t="s">
        <v>383</v>
      </c>
      <c r="E378" s="20" t="s">
        <v>166</v>
      </c>
      <c r="F378" s="25">
        <v>132</v>
      </c>
    </row>
    <row r="379" spans="1:6" ht="23">
      <c r="A379" s="21">
        <v>1997001756</v>
      </c>
      <c r="B379" s="23" t="s">
        <v>925</v>
      </c>
      <c r="C379" s="20" t="s">
        <v>926</v>
      </c>
      <c r="D379" s="21" t="s">
        <v>317</v>
      </c>
      <c r="E379" s="20" t="s">
        <v>92</v>
      </c>
      <c r="F379" s="25">
        <v>0</v>
      </c>
    </row>
    <row r="380" spans="1:6" ht="23">
      <c r="A380" s="21">
        <v>1997001829</v>
      </c>
      <c r="B380" s="23" t="s">
        <v>927</v>
      </c>
      <c r="C380" s="20" t="s">
        <v>928</v>
      </c>
      <c r="D380" s="21" t="s">
        <v>383</v>
      </c>
      <c r="E380" s="20" t="s">
        <v>118</v>
      </c>
      <c r="F380" s="25">
        <v>264</v>
      </c>
    </row>
    <row r="381" spans="1:6" ht="23">
      <c r="A381" s="21">
        <v>1997001918</v>
      </c>
      <c r="B381" s="23" t="s">
        <v>929</v>
      </c>
      <c r="C381" s="20" t="s">
        <v>930</v>
      </c>
      <c r="D381" s="21" t="s">
        <v>383</v>
      </c>
      <c r="E381" s="20" t="s">
        <v>140</v>
      </c>
      <c r="F381" s="26">
        <v>2932</v>
      </c>
    </row>
    <row r="382" spans="1:6" ht="23">
      <c r="A382" s="21">
        <v>1997002183</v>
      </c>
      <c r="B382" s="23" t="s">
        <v>931</v>
      </c>
      <c r="C382" s="20" t="s">
        <v>932</v>
      </c>
      <c r="D382" s="21" t="s">
        <v>317</v>
      </c>
      <c r="E382" s="20" t="s">
        <v>44</v>
      </c>
      <c r="F382" s="25">
        <v>43</v>
      </c>
    </row>
    <row r="383" spans="1:6" ht="23">
      <c r="A383" s="21">
        <v>1997002256</v>
      </c>
      <c r="B383" s="23" t="s">
        <v>933</v>
      </c>
      <c r="C383" s="20" t="s">
        <v>934</v>
      </c>
      <c r="D383" s="21" t="s">
        <v>317</v>
      </c>
      <c r="E383" s="20" t="s">
        <v>235</v>
      </c>
      <c r="F383" s="25">
        <v>288</v>
      </c>
    </row>
    <row r="384" spans="1:6">
      <c r="A384" s="21">
        <v>1997002329</v>
      </c>
      <c r="B384" s="23" t="s">
        <v>599</v>
      </c>
      <c r="C384" s="20" t="s">
        <v>422</v>
      </c>
      <c r="D384" s="21" t="s">
        <v>317</v>
      </c>
      <c r="E384" s="20" t="s">
        <v>66</v>
      </c>
      <c r="F384" s="26">
        <v>3978</v>
      </c>
    </row>
    <row r="385" spans="1:6" ht="23">
      <c r="A385" s="21">
        <v>1997002574</v>
      </c>
      <c r="B385" s="23" t="s">
        <v>935</v>
      </c>
      <c r="C385" s="20" t="s">
        <v>935</v>
      </c>
      <c r="D385" s="21" t="s">
        <v>383</v>
      </c>
      <c r="E385" s="20" t="s">
        <v>169</v>
      </c>
      <c r="F385" s="25">
        <v>573</v>
      </c>
    </row>
    <row r="386" spans="1:6" ht="23">
      <c r="A386" s="21">
        <v>1997002711</v>
      </c>
      <c r="B386" s="23" t="s">
        <v>936</v>
      </c>
      <c r="C386" s="20" t="s">
        <v>937</v>
      </c>
      <c r="D386" s="21" t="s">
        <v>383</v>
      </c>
      <c r="E386" s="20" t="s">
        <v>110</v>
      </c>
      <c r="F386" s="26">
        <v>38078</v>
      </c>
    </row>
    <row r="387" spans="1:6" ht="23">
      <c r="A387" s="21">
        <v>1997002892</v>
      </c>
      <c r="B387" s="23" t="s">
        <v>938</v>
      </c>
      <c r="C387" s="20" t="s">
        <v>939</v>
      </c>
      <c r="D387" s="21" t="s">
        <v>317</v>
      </c>
      <c r="E387" s="20" t="s">
        <v>110</v>
      </c>
      <c r="F387" s="26">
        <v>21656</v>
      </c>
    </row>
    <row r="388" spans="1:6" ht="23">
      <c r="A388" s="21">
        <v>1997003147</v>
      </c>
      <c r="B388" s="23" t="s">
        <v>940</v>
      </c>
      <c r="C388" s="20" t="s">
        <v>940</v>
      </c>
      <c r="D388" s="21" t="s">
        <v>383</v>
      </c>
      <c r="E388" s="20" t="s">
        <v>49</v>
      </c>
      <c r="F388" s="26">
        <v>7109</v>
      </c>
    </row>
    <row r="389" spans="1:6" ht="23">
      <c r="A389" s="21">
        <v>1997003211</v>
      </c>
      <c r="B389" s="23" t="s">
        <v>941</v>
      </c>
      <c r="C389" s="20" t="s">
        <v>942</v>
      </c>
      <c r="D389" s="21" t="s">
        <v>383</v>
      </c>
      <c r="E389" s="20" t="s">
        <v>227</v>
      </c>
      <c r="F389" s="26">
        <v>7465</v>
      </c>
    </row>
    <row r="390" spans="1:6" ht="23">
      <c r="A390" s="21">
        <v>1997003465</v>
      </c>
      <c r="B390" s="23" t="s">
        <v>943</v>
      </c>
      <c r="C390" s="20" t="s">
        <v>944</v>
      </c>
      <c r="D390" s="21" t="s">
        <v>383</v>
      </c>
      <c r="E390" s="20" t="s">
        <v>281</v>
      </c>
      <c r="F390" s="25">
        <v>2</v>
      </c>
    </row>
    <row r="391" spans="1:6" ht="23">
      <c r="A391" s="21">
        <v>1997003783</v>
      </c>
      <c r="B391" s="23" t="s">
        <v>945</v>
      </c>
      <c r="C391" s="20" t="s">
        <v>946</v>
      </c>
      <c r="D391" s="21" t="s">
        <v>383</v>
      </c>
      <c r="E391" s="20" t="s">
        <v>169</v>
      </c>
      <c r="F391" s="26">
        <v>4875</v>
      </c>
    </row>
    <row r="392" spans="1:6" ht="23">
      <c r="A392" s="21">
        <v>1997004038</v>
      </c>
      <c r="B392" s="23" t="s">
        <v>947</v>
      </c>
      <c r="C392" s="20" t="s">
        <v>948</v>
      </c>
      <c r="D392" s="21" t="s">
        <v>383</v>
      </c>
      <c r="E392" s="20" t="s">
        <v>148</v>
      </c>
      <c r="F392" s="26">
        <v>9731</v>
      </c>
    </row>
    <row r="393" spans="1:6" ht="23">
      <c r="A393" s="21">
        <v>1997004283</v>
      </c>
      <c r="B393" s="23" t="s">
        <v>949</v>
      </c>
      <c r="C393" s="20" t="s">
        <v>950</v>
      </c>
      <c r="D393" s="21" t="s">
        <v>328</v>
      </c>
      <c r="E393" s="20" t="s">
        <v>140</v>
      </c>
      <c r="F393" s="25">
        <v>0</v>
      </c>
    </row>
    <row r="394" spans="1:6" ht="23">
      <c r="A394" s="21">
        <v>1997004356</v>
      </c>
      <c r="B394" s="23" t="s">
        <v>951</v>
      </c>
      <c r="C394" s="20" t="s">
        <v>952</v>
      </c>
      <c r="D394" s="21" t="s">
        <v>328</v>
      </c>
      <c r="E394" s="20" t="s">
        <v>171</v>
      </c>
      <c r="F394" s="26">
        <v>7170</v>
      </c>
    </row>
    <row r="395" spans="1:6" ht="23">
      <c r="A395" s="21">
        <v>1997004429</v>
      </c>
      <c r="B395" s="23" t="s">
        <v>953</v>
      </c>
      <c r="C395" s="20" t="s">
        <v>954</v>
      </c>
      <c r="D395" s="21" t="s">
        <v>328</v>
      </c>
      <c r="E395" s="20" t="s">
        <v>166</v>
      </c>
      <c r="F395" s="25">
        <v>30</v>
      </c>
    </row>
    <row r="396" spans="1:6" ht="23">
      <c r="A396" s="21">
        <v>1997004518</v>
      </c>
      <c r="B396" s="23" t="s">
        <v>955</v>
      </c>
      <c r="C396" s="20" t="s">
        <v>956</v>
      </c>
      <c r="D396" s="21" t="s">
        <v>328</v>
      </c>
      <c r="E396" s="20" t="s">
        <v>166</v>
      </c>
      <c r="F396" s="25">
        <v>10</v>
      </c>
    </row>
    <row r="397" spans="1:6" ht="23">
      <c r="A397" s="21">
        <v>1997004674</v>
      </c>
      <c r="B397" s="23" t="s">
        <v>957</v>
      </c>
      <c r="C397" s="20" t="s">
        <v>958</v>
      </c>
      <c r="D397" s="21" t="s">
        <v>328</v>
      </c>
      <c r="E397" s="20" t="s">
        <v>148</v>
      </c>
      <c r="F397" s="26">
        <v>2370</v>
      </c>
    </row>
    <row r="398" spans="1:6" ht="23">
      <c r="A398" s="21">
        <v>1997005011</v>
      </c>
      <c r="B398" s="23" t="s">
        <v>959</v>
      </c>
      <c r="C398" s="20" t="s">
        <v>959</v>
      </c>
      <c r="D398" s="21" t="s">
        <v>383</v>
      </c>
      <c r="E398" s="20" t="s">
        <v>166</v>
      </c>
      <c r="F398" s="25">
        <v>0</v>
      </c>
    </row>
    <row r="399" spans="1:6" ht="23">
      <c r="A399" s="21">
        <v>1998000583</v>
      </c>
      <c r="B399" s="23" t="s">
        <v>960</v>
      </c>
      <c r="C399" s="20" t="s">
        <v>961</v>
      </c>
      <c r="D399" s="21" t="s">
        <v>317</v>
      </c>
      <c r="E399" s="20" t="s">
        <v>121</v>
      </c>
      <c r="F399" s="25">
        <v>0</v>
      </c>
    </row>
    <row r="400" spans="1:6">
      <c r="A400" s="21">
        <v>1998000729</v>
      </c>
      <c r="B400" s="23" t="s">
        <v>962</v>
      </c>
      <c r="C400" s="20" t="s">
        <v>963</v>
      </c>
      <c r="D400" s="21" t="s">
        <v>317</v>
      </c>
      <c r="E400" s="20" t="s">
        <v>166</v>
      </c>
      <c r="F400" s="25">
        <v>70</v>
      </c>
    </row>
    <row r="401" spans="1:6">
      <c r="A401" s="21">
        <v>1998000818</v>
      </c>
      <c r="B401" s="23" t="s">
        <v>964</v>
      </c>
      <c r="C401" s="20" t="s">
        <v>965</v>
      </c>
      <c r="D401" s="21" t="s">
        <v>317</v>
      </c>
      <c r="E401" s="20" t="s">
        <v>223</v>
      </c>
      <c r="F401" s="25">
        <v>48</v>
      </c>
    </row>
    <row r="402" spans="1:6">
      <c r="A402" s="21">
        <v>1998000974</v>
      </c>
      <c r="B402" s="23" t="s">
        <v>966</v>
      </c>
      <c r="C402" s="20" t="s">
        <v>967</v>
      </c>
      <c r="D402" s="21" t="s">
        <v>317</v>
      </c>
      <c r="E402" s="20" t="s">
        <v>223</v>
      </c>
      <c r="F402" s="25">
        <v>99</v>
      </c>
    </row>
    <row r="403" spans="1:6" ht="23">
      <c r="A403" s="21">
        <v>1998001083</v>
      </c>
      <c r="B403" s="23" t="s">
        <v>968</v>
      </c>
      <c r="C403" s="20" t="s">
        <v>969</v>
      </c>
      <c r="D403" s="21" t="s">
        <v>383</v>
      </c>
      <c r="E403" s="20" t="s">
        <v>169</v>
      </c>
      <c r="F403" s="25">
        <v>769</v>
      </c>
    </row>
    <row r="404" spans="1:6" ht="23">
      <c r="A404" s="21">
        <v>1998001156</v>
      </c>
      <c r="B404" s="23" t="s">
        <v>970</v>
      </c>
      <c r="C404" s="20" t="s">
        <v>971</v>
      </c>
      <c r="D404" s="21" t="s">
        <v>383</v>
      </c>
      <c r="E404" s="20" t="s">
        <v>169</v>
      </c>
      <c r="F404" s="26">
        <v>8677</v>
      </c>
    </row>
    <row r="405" spans="1:6" ht="23">
      <c r="A405" s="21">
        <v>1998001229</v>
      </c>
      <c r="B405" s="23" t="s">
        <v>972</v>
      </c>
      <c r="C405" s="20" t="s">
        <v>973</v>
      </c>
      <c r="D405" s="21" t="s">
        <v>383</v>
      </c>
      <c r="E405" s="20" t="s">
        <v>39</v>
      </c>
      <c r="F405" s="26">
        <v>8805</v>
      </c>
    </row>
    <row r="406" spans="1:6">
      <c r="A406" s="21">
        <v>1998001474</v>
      </c>
      <c r="B406" s="23" t="s">
        <v>974</v>
      </c>
      <c r="C406" s="20" t="s">
        <v>975</v>
      </c>
      <c r="D406" s="21" t="s">
        <v>317</v>
      </c>
      <c r="E406" s="20" t="s">
        <v>65</v>
      </c>
      <c r="F406" s="26">
        <v>15106</v>
      </c>
    </row>
    <row r="407" spans="1:6" ht="23">
      <c r="A407" s="21">
        <v>1998002111</v>
      </c>
      <c r="B407" s="23" t="s">
        <v>976</v>
      </c>
      <c r="C407" s="20" t="s">
        <v>977</v>
      </c>
      <c r="D407" s="21" t="s">
        <v>328</v>
      </c>
      <c r="E407" s="20" t="s">
        <v>166</v>
      </c>
      <c r="F407" s="25">
        <v>0</v>
      </c>
    </row>
    <row r="408" spans="1:6" ht="23">
      <c r="A408" s="21">
        <v>1998002292</v>
      </c>
      <c r="B408" s="23" t="s">
        <v>978</v>
      </c>
      <c r="C408" s="20" t="s">
        <v>973</v>
      </c>
      <c r="D408" s="21" t="s">
        <v>383</v>
      </c>
      <c r="E408" s="20" t="s">
        <v>93</v>
      </c>
      <c r="F408" s="26">
        <v>2738</v>
      </c>
    </row>
    <row r="409" spans="1:6" ht="23">
      <c r="A409" s="21">
        <v>1998002365</v>
      </c>
      <c r="B409" s="23" t="s">
        <v>979</v>
      </c>
      <c r="C409" s="20" t="s">
        <v>980</v>
      </c>
      <c r="D409" s="21" t="s">
        <v>383</v>
      </c>
      <c r="E409" s="20" t="s">
        <v>171</v>
      </c>
      <c r="F409" s="26">
        <v>6769</v>
      </c>
    </row>
    <row r="410" spans="1:6" ht="23">
      <c r="A410" s="21">
        <v>1998002683</v>
      </c>
      <c r="B410" s="23" t="s">
        <v>981</v>
      </c>
      <c r="C410" s="20" t="s">
        <v>982</v>
      </c>
      <c r="D410" s="21" t="s">
        <v>328</v>
      </c>
      <c r="E410" s="20" t="s">
        <v>166</v>
      </c>
      <c r="F410" s="25">
        <v>10</v>
      </c>
    </row>
    <row r="411" spans="1:6" ht="23">
      <c r="A411" s="21">
        <v>1998002756</v>
      </c>
      <c r="B411" s="23" t="s">
        <v>983</v>
      </c>
      <c r="C411" s="20" t="s">
        <v>984</v>
      </c>
      <c r="D411" s="21" t="s">
        <v>328</v>
      </c>
      <c r="E411" s="20" t="s">
        <v>128</v>
      </c>
      <c r="F411" s="26">
        <v>3889</v>
      </c>
    </row>
    <row r="412" spans="1:6" ht="23">
      <c r="A412" s="21">
        <v>1998002829</v>
      </c>
      <c r="B412" s="23" t="s">
        <v>572</v>
      </c>
      <c r="C412" s="20" t="s">
        <v>572</v>
      </c>
      <c r="D412" s="21" t="s">
        <v>317</v>
      </c>
      <c r="E412" s="20" t="s">
        <v>128</v>
      </c>
      <c r="F412" s="26">
        <v>2676</v>
      </c>
    </row>
    <row r="413" spans="1:6" ht="23">
      <c r="A413" s="21">
        <v>1998002918</v>
      </c>
      <c r="B413" s="23" t="s">
        <v>875</v>
      </c>
      <c r="C413" s="20" t="s">
        <v>985</v>
      </c>
      <c r="D413" s="21" t="s">
        <v>383</v>
      </c>
      <c r="E413" s="20" t="s">
        <v>114</v>
      </c>
      <c r="F413" s="25">
        <v>27</v>
      </c>
    </row>
    <row r="414" spans="1:6" ht="23">
      <c r="A414" s="21">
        <v>1998003019</v>
      </c>
      <c r="B414" s="23" t="s">
        <v>986</v>
      </c>
      <c r="C414" s="20" t="s">
        <v>987</v>
      </c>
      <c r="D414" s="21" t="s">
        <v>383</v>
      </c>
      <c r="E414" s="20" t="s">
        <v>63</v>
      </c>
      <c r="F414" s="26">
        <v>7109</v>
      </c>
    </row>
    <row r="415" spans="1:6" ht="23">
      <c r="A415" s="21">
        <v>1998003183</v>
      </c>
      <c r="B415" s="23" t="s">
        <v>988</v>
      </c>
      <c r="C415" s="20" t="s">
        <v>989</v>
      </c>
      <c r="D415" s="21" t="s">
        <v>317</v>
      </c>
      <c r="E415" s="20" t="s">
        <v>148</v>
      </c>
      <c r="F415" s="25">
        <v>631</v>
      </c>
    </row>
    <row r="416" spans="1:6" ht="23">
      <c r="A416" s="21">
        <v>1998003256</v>
      </c>
      <c r="B416" s="23" t="s">
        <v>990</v>
      </c>
      <c r="C416" s="20" t="s">
        <v>991</v>
      </c>
      <c r="D416" s="21" t="s">
        <v>328</v>
      </c>
      <c r="E416" s="20" t="s">
        <v>250</v>
      </c>
      <c r="F416" s="26">
        <v>2836</v>
      </c>
    </row>
    <row r="417" spans="1:6" ht="23">
      <c r="A417" s="21">
        <v>1998003418</v>
      </c>
      <c r="B417" s="23" t="s">
        <v>992</v>
      </c>
      <c r="C417" s="20" t="s">
        <v>993</v>
      </c>
      <c r="D417" s="21" t="s">
        <v>383</v>
      </c>
      <c r="E417" s="20" t="s">
        <v>166</v>
      </c>
      <c r="F417" s="25">
        <v>358</v>
      </c>
    </row>
    <row r="418" spans="1:6" ht="23">
      <c r="A418" s="21">
        <v>1998003474</v>
      </c>
      <c r="B418" s="23" t="s">
        <v>994</v>
      </c>
      <c r="C418" s="20" t="s">
        <v>995</v>
      </c>
      <c r="D418" s="21" t="s">
        <v>383</v>
      </c>
      <c r="E418" s="20" t="s">
        <v>166</v>
      </c>
      <c r="F418" s="25">
        <v>0</v>
      </c>
    </row>
    <row r="419" spans="1:6" ht="23">
      <c r="A419" s="21">
        <v>1998003574</v>
      </c>
      <c r="B419" s="23" t="s">
        <v>996</v>
      </c>
      <c r="C419" s="20" t="s">
        <v>997</v>
      </c>
      <c r="D419" s="21" t="s">
        <v>383</v>
      </c>
      <c r="E419" s="20" t="s">
        <v>206</v>
      </c>
      <c r="F419" s="26">
        <v>214540</v>
      </c>
    </row>
    <row r="420" spans="1:6" ht="23">
      <c r="A420" s="21">
        <v>1998003647</v>
      </c>
      <c r="B420" s="23" t="s">
        <v>899</v>
      </c>
      <c r="C420" s="20" t="s">
        <v>998</v>
      </c>
      <c r="D420" s="21" t="s">
        <v>328</v>
      </c>
      <c r="E420" s="20" t="s">
        <v>173</v>
      </c>
      <c r="F420" s="26">
        <v>13323</v>
      </c>
    </row>
    <row r="421" spans="1:6" ht="23">
      <c r="A421" s="21">
        <v>1998003711</v>
      </c>
      <c r="B421" s="23" t="s">
        <v>899</v>
      </c>
      <c r="C421" s="20" t="s">
        <v>999</v>
      </c>
      <c r="D421" s="21" t="s">
        <v>328</v>
      </c>
      <c r="E421" s="20" t="s">
        <v>42</v>
      </c>
      <c r="F421" s="25">
        <v>889</v>
      </c>
    </row>
    <row r="422" spans="1:6" ht="23">
      <c r="A422" s="21">
        <v>1998003892</v>
      </c>
      <c r="B422" s="23" t="s">
        <v>1000</v>
      </c>
      <c r="C422" s="20" t="s">
        <v>1001</v>
      </c>
      <c r="D422" s="21" t="s">
        <v>328</v>
      </c>
      <c r="E422" s="20" t="s">
        <v>166</v>
      </c>
      <c r="F422" s="26">
        <v>1606</v>
      </c>
    </row>
    <row r="423" spans="1:6" ht="23">
      <c r="A423" s="21">
        <v>1998004074</v>
      </c>
      <c r="B423" s="23" t="s">
        <v>1002</v>
      </c>
      <c r="C423" s="20" t="s">
        <v>1003</v>
      </c>
      <c r="D423" s="21" t="s">
        <v>317</v>
      </c>
      <c r="E423" s="20" t="s">
        <v>44</v>
      </c>
      <c r="F423" s="25">
        <v>588</v>
      </c>
    </row>
    <row r="424" spans="1:6" ht="23">
      <c r="A424" s="21">
        <v>1998004147</v>
      </c>
      <c r="B424" s="23" t="s">
        <v>1004</v>
      </c>
      <c r="C424" s="20" t="s">
        <v>1005</v>
      </c>
      <c r="D424" s="21" t="s">
        <v>383</v>
      </c>
      <c r="E424" s="20" t="s">
        <v>227</v>
      </c>
      <c r="F424" s="25">
        <v>325</v>
      </c>
    </row>
    <row r="425" spans="1:6" ht="23">
      <c r="A425" s="21">
        <v>1998004211</v>
      </c>
      <c r="B425" s="23" t="s">
        <v>754</v>
      </c>
      <c r="C425" s="20" t="s">
        <v>754</v>
      </c>
      <c r="D425" s="21" t="s">
        <v>383</v>
      </c>
      <c r="E425" s="20" t="s">
        <v>166</v>
      </c>
      <c r="F425" s="25">
        <v>58</v>
      </c>
    </row>
    <row r="426" spans="1:6" ht="23">
      <c r="A426" s="21">
        <v>1998004392</v>
      </c>
      <c r="B426" s="23" t="s">
        <v>1006</v>
      </c>
      <c r="C426" s="20" t="s">
        <v>1007</v>
      </c>
      <c r="D426" s="21" t="s">
        <v>383</v>
      </c>
      <c r="E426" s="20" t="s">
        <v>166</v>
      </c>
      <c r="F426" s="26">
        <v>1116</v>
      </c>
    </row>
    <row r="427" spans="1:6" ht="23">
      <c r="A427" s="21">
        <v>1998004465</v>
      </c>
      <c r="B427" s="23" t="s">
        <v>1008</v>
      </c>
      <c r="C427" s="20" t="s">
        <v>1009</v>
      </c>
      <c r="D427" s="21" t="s">
        <v>383</v>
      </c>
      <c r="E427" s="20" t="s">
        <v>116</v>
      </c>
      <c r="F427" s="26">
        <v>17678</v>
      </c>
    </row>
    <row r="428" spans="1:6" ht="23">
      <c r="A428" s="21">
        <v>1998004619</v>
      </c>
      <c r="B428" s="23" t="s">
        <v>1010</v>
      </c>
      <c r="C428" s="20" t="s">
        <v>1011</v>
      </c>
      <c r="D428" s="21" t="s">
        <v>383</v>
      </c>
      <c r="E428" s="20" t="s">
        <v>169</v>
      </c>
      <c r="F428" s="25">
        <v>482</v>
      </c>
    </row>
    <row r="429" spans="1:6" ht="23">
      <c r="A429" s="21">
        <v>1998004783</v>
      </c>
      <c r="B429" s="23" t="s">
        <v>1012</v>
      </c>
      <c r="C429" s="20" t="s">
        <v>165</v>
      </c>
      <c r="D429" s="21" t="s">
        <v>383</v>
      </c>
      <c r="E429" s="20" t="s">
        <v>165</v>
      </c>
      <c r="F429" s="26">
        <v>4222</v>
      </c>
    </row>
    <row r="430" spans="1:6" ht="23">
      <c r="A430" s="21">
        <v>1998004856</v>
      </c>
      <c r="B430" s="23" t="s">
        <v>1013</v>
      </c>
      <c r="C430" s="20" t="s">
        <v>1014</v>
      </c>
      <c r="D430" s="21" t="s">
        <v>383</v>
      </c>
      <c r="E430" s="20" t="s">
        <v>44</v>
      </c>
      <c r="F430" s="26">
        <v>7998</v>
      </c>
    </row>
    <row r="431" spans="1:6" ht="23">
      <c r="A431" s="21">
        <v>1998004929</v>
      </c>
      <c r="B431" s="23" t="s">
        <v>1015</v>
      </c>
      <c r="C431" s="20" t="s">
        <v>217</v>
      </c>
      <c r="D431" s="21" t="s">
        <v>328</v>
      </c>
      <c r="E431" s="20" t="s">
        <v>217</v>
      </c>
      <c r="F431" s="26">
        <v>30024</v>
      </c>
    </row>
    <row r="432" spans="1:6" ht="23">
      <c r="A432" s="21">
        <v>1998005038</v>
      </c>
      <c r="B432" s="23" t="s">
        <v>1016</v>
      </c>
      <c r="C432" s="20" t="s">
        <v>1016</v>
      </c>
      <c r="D432" s="21" t="s">
        <v>328</v>
      </c>
      <c r="E432" s="20" t="s">
        <v>166</v>
      </c>
      <c r="F432" s="25">
        <v>18</v>
      </c>
    </row>
    <row r="433" spans="1:6" ht="23">
      <c r="A433" s="21">
        <v>1998005283</v>
      </c>
      <c r="B433" s="23" t="s">
        <v>1017</v>
      </c>
      <c r="C433" s="20" t="s">
        <v>1018</v>
      </c>
      <c r="D433" s="21" t="s">
        <v>383</v>
      </c>
      <c r="E433" s="20" t="s">
        <v>119</v>
      </c>
      <c r="F433" s="26">
        <v>18133</v>
      </c>
    </row>
    <row r="434" spans="1:6" ht="23">
      <c r="A434" s="21">
        <v>1998005356</v>
      </c>
      <c r="B434" s="23" t="s">
        <v>1019</v>
      </c>
      <c r="C434" s="20" t="s">
        <v>1020</v>
      </c>
      <c r="D434" s="21" t="s">
        <v>383</v>
      </c>
      <c r="E434" s="20" t="s">
        <v>171</v>
      </c>
      <c r="F434" s="26">
        <v>1856</v>
      </c>
    </row>
    <row r="435" spans="1:6" ht="23">
      <c r="A435" s="21">
        <v>1998005518</v>
      </c>
      <c r="B435" s="23" t="s">
        <v>1021</v>
      </c>
      <c r="C435" s="20" t="s">
        <v>1022</v>
      </c>
      <c r="D435" s="21" t="s">
        <v>383</v>
      </c>
      <c r="E435" s="20" t="s">
        <v>227</v>
      </c>
      <c r="F435" s="26">
        <v>4459</v>
      </c>
    </row>
    <row r="436" spans="1:6" ht="23">
      <c r="A436" s="21">
        <v>1998005674</v>
      </c>
      <c r="B436" s="23" t="s">
        <v>1023</v>
      </c>
      <c r="C436" s="20" t="s">
        <v>1024</v>
      </c>
      <c r="D436" s="21" t="s">
        <v>383</v>
      </c>
      <c r="E436" s="20" t="s">
        <v>44</v>
      </c>
      <c r="F436" s="26">
        <v>2599</v>
      </c>
    </row>
    <row r="437" spans="1:6" ht="23">
      <c r="A437" s="21">
        <v>1998005747</v>
      </c>
      <c r="B437" s="23" t="s">
        <v>1025</v>
      </c>
      <c r="C437" s="20" t="s">
        <v>1026</v>
      </c>
      <c r="D437" s="21" t="s">
        <v>328</v>
      </c>
      <c r="E437" s="20" t="s">
        <v>166</v>
      </c>
      <c r="F437" s="26">
        <v>3210</v>
      </c>
    </row>
    <row r="438" spans="1:6" ht="23">
      <c r="A438" s="21">
        <v>1998005992</v>
      </c>
      <c r="B438" s="23" t="s">
        <v>1027</v>
      </c>
      <c r="C438" s="20" t="s">
        <v>1028</v>
      </c>
      <c r="D438" s="21" t="s">
        <v>317</v>
      </c>
      <c r="E438" s="20" t="s">
        <v>38</v>
      </c>
      <c r="F438" s="25">
        <v>2</v>
      </c>
    </row>
    <row r="439" spans="1:6" ht="23">
      <c r="A439" s="21">
        <v>1998006018</v>
      </c>
      <c r="B439" s="23" t="s">
        <v>1029</v>
      </c>
      <c r="C439" s="20" t="s">
        <v>1030</v>
      </c>
      <c r="D439" s="21" t="s">
        <v>317</v>
      </c>
      <c r="E439" s="20" t="s">
        <v>38</v>
      </c>
      <c r="F439" s="25">
        <v>13</v>
      </c>
    </row>
    <row r="440" spans="1:6">
      <c r="A440" s="21">
        <v>1998006174</v>
      </c>
      <c r="B440" s="23" t="s">
        <v>1031</v>
      </c>
      <c r="C440" s="20" t="s">
        <v>1032</v>
      </c>
      <c r="D440" s="21" t="s">
        <v>317</v>
      </c>
      <c r="E440" s="20" t="s">
        <v>192</v>
      </c>
      <c r="F440" s="25">
        <v>274</v>
      </c>
    </row>
    <row r="441" spans="1:6" ht="23">
      <c r="A441" s="21">
        <v>1998006247</v>
      </c>
      <c r="B441" s="23" t="s">
        <v>1033</v>
      </c>
      <c r="C441" s="20" t="s">
        <v>1034</v>
      </c>
      <c r="D441" s="21" t="s">
        <v>328</v>
      </c>
      <c r="E441" s="20" t="s">
        <v>44</v>
      </c>
      <c r="F441" s="26">
        <v>2142</v>
      </c>
    </row>
    <row r="442" spans="1:6" ht="23">
      <c r="A442" s="21">
        <v>1998006311</v>
      </c>
      <c r="B442" s="23" t="s">
        <v>1035</v>
      </c>
      <c r="C442" s="20" t="s">
        <v>1036</v>
      </c>
      <c r="D442" s="21" t="s">
        <v>383</v>
      </c>
      <c r="E442" s="20" t="s">
        <v>92</v>
      </c>
      <c r="F442" s="26">
        <v>2919</v>
      </c>
    </row>
    <row r="443" spans="1:6" ht="23">
      <c r="A443" s="21">
        <v>1998006565</v>
      </c>
      <c r="B443" s="23" t="s">
        <v>899</v>
      </c>
      <c r="C443" s="20" t="s">
        <v>1037</v>
      </c>
      <c r="D443" s="21" t="s">
        <v>328</v>
      </c>
      <c r="E443" s="20" t="s">
        <v>173</v>
      </c>
      <c r="F443" s="25">
        <v>381</v>
      </c>
    </row>
    <row r="444" spans="1:6" ht="23">
      <c r="A444" s="21">
        <v>1998006638</v>
      </c>
      <c r="B444" s="23" t="s">
        <v>1038</v>
      </c>
      <c r="C444" s="20" t="s">
        <v>1039</v>
      </c>
      <c r="D444" s="21" t="s">
        <v>383</v>
      </c>
      <c r="E444" s="20" t="s">
        <v>272</v>
      </c>
      <c r="F444" s="26">
        <v>38705</v>
      </c>
    </row>
    <row r="445" spans="1:6" ht="23">
      <c r="A445" s="21">
        <v>1998006719</v>
      </c>
      <c r="B445" s="23" t="s">
        <v>1040</v>
      </c>
      <c r="C445" s="20" t="s">
        <v>1041</v>
      </c>
      <c r="D445" s="21" t="s">
        <v>383</v>
      </c>
      <c r="E445" s="20" t="s">
        <v>92</v>
      </c>
      <c r="F445" s="26">
        <v>2111</v>
      </c>
    </row>
    <row r="446" spans="1:6" ht="23">
      <c r="A446" s="21">
        <v>1998006956</v>
      </c>
      <c r="B446" s="23" t="s">
        <v>1042</v>
      </c>
      <c r="C446" s="20" t="s">
        <v>1043</v>
      </c>
      <c r="D446" s="21" t="s">
        <v>328</v>
      </c>
      <c r="E446" s="20" t="s">
        <v>171</v>
      </c>
      <c r="F446" s="26">
        <v>1114</v>
      </c>
    </row>
    <row r="447" spans="1:6" ht="23">
      <c r="A447" s="21">
        <v>1998007383</v>
      </c>
      <c r="B447" s="23" t="s">
        <v>1044</v>
      </c>
      <c r="C447" s="20" t="s">
        <v>1045</v>
      </c>
      <c r="D447" s="21" t="s">
        <v>328</v>
      </c>
      <c r="E447" s="20" t="s">
        <v>117</v>
      </c>
      <c r="F447" s="25">
        <v>143</v>
      </c>
    </row>
    <row r="448" spans="1:6" ht="23">
      <c r="A448" s="21">
        <v>1998007618</v>
      </c>
      <c r="B448" s="23" t="s">
        <v>1046</v>
      </c>
      <c r="C448" s="20" t="s">
        <v>973</v>
      </c>
      <c r="D448" s="21" t="s">
        <v>383</v>
      </c>
      <c r="E448" s="20" t="s">
        <v>163</v>
      </c>
      <c r="F448" s="26">
        <v>18525</v>
      </c>
    </row>
    <row r="449" spans="1:6" ht="23">
      <c r="A449" s="21">
        <v>1998007774</v>
      </c>
      <c r="B449" s="23" t="s">
        <v>1047</v>
      </c>
      <c r="C449" s="20" t="s">
        <v>1048</v>
      </c>
      <c r="D449" s="21" t="s">
        <v>383</v>
      </c>
      <c r="E449" s="20" t="s">
        <v>261</v>
      </c>
      <c r="F449" s="26">
        <v>20603</v>
      </c>
    </row>
    <row r="450" spans="1:6" ht="23">
      <c r="A450" s="21">
        <v>1998007847</v>
      </c>
      <c r="B450" s="23" t="s">
        <v>1049</v>
      </c>
      <c r="C450" s="20" t="s">
        <v>1049</v>
      </c>
      <c r="D450" s="21" t="s">
        <v>328</v>
      </c>
      <c r="E450" s="20" t="s">
        <v>166</v>
      </c>
      <c r="F450" s="25">
        <v>0</v>
      </c>
    </row>
    <row r="451" spans="1:6" ht="23">
      <c r="A451" s="21">
        <v>1999000218</v>
      </c>
      <c r="B451" s="23" t="s">
        <v>1050</v>
      </c>
      <c r="C451" s="20" t="s">
        <v>1051</v>
      </c>
      <c r="D451" s="21" t="s">
        <v>383</v>
      </c>
      <c r="E451" s="20" t="s">
        <v>166</v>
      </c>
      <c r="F451" s="26">
        <v>1260</v>
      </c>
    </row>
    <row r="452" spans="1:6" ht="23">
      <c r="A452" s="21">
        <v>1999000374</v>
      </c>
      <c r="B452" s="23" t="s">
        <v>1052</v>
      </c>
      <c r="C452" s="20" t="s">
        <v>1053</v>
      </c>
      <c r="D452" s="21" t="s">
        <v>383</v>
      </c>
      <c r="E452" s="20" t="s">
        <v>48</v>
      </c>
      <c r="F452" s="26">
        <v>3748</v>
      </c>
    </row>
    <row r="453" spans="1:6" ht="23">
      <c r="A453" s="21">
        <v>1999000447</v>
      </c>
      <c r="B453" s="23" t="s">
        <v>1054</v>
      </c>
      <c r="C453" s="20" t="s">
        <v>1055</v>
      </c>
      <c r="D453" s="21" t="s">
        <v>383</v>
      </c>
      <c r="E453" s="20" t="s">
        <v>124</v>
      </c>
      <c r="F453" s="26">
        <v>2177</v>
      </c>
    </row>
    <row r="454" spans="1:6">
      <c r="A454" s="21">
        <v>1999000511</v>
      </c>
      <c r="B454" s="23" t="s">
        <v>1056</v>
      </c>
      <c r="C454" s="20" t="s">
        <v>1057</v>
      </c>
      <c r="D454" s="21" t="s">
        <v>317</v>
      </c>
      <c r="E454" s="20" t="s">
        <v>124</v>
      </c>
      <c r="F454" s="25">
        <v>13</v>
      </c>
    </row>
    <row r="455" spans="1:6" ht="23">
      <c r="A455" s="21">
        <v>1999000765</v>
      </c>
      <c r="B455" s="23" t="s">
        <v>1058</v>
      </c>
      <c r="C455" s="20" t="s">
        <v>1059</v>
      </c>
      <c r="D455" s="21" t="s">
        <v>383</v>
      </c>
      <c r="E455" s="20" t="s">
        <v>171</v>
      </c>
      <c r="F455" s="25">
        <v>205</v>
      </c>
    </row>
    <row r="456" spans="1:6" ht="23">
      <c r="A456" s="21">
        <v>1999000838</v>
      </c>
      <c r="B456" s="23" t="s">
        <v>1060</v>
      </c>
      <c r="C456" s="20" t="s">
        <v>198</v>
      </c>
      <c r="D456" s="21" t="s">
        <v>328</v>
      </c>
      <c r="E456" s="20" t="s">
        <v>198</v>
      </c>
      <c r="F456" s="26">
        <v>5786</v>
      </c>
    </row>
    <row r="457" spans="1:6" ht="23">
      <c r="A457" s="21">
        <v>1999000919</v>
      </c>
      <c r="B457" s="23" t="s">
        <v>1061</v>
      </c>
      <c r="C457" s="20" t="s">
        <v>91</v>
      </c>
      <c r="D457" s="21" t="s">
        <v>328</v>
      </c>
      <c r="E457" s="20" t="s">
        <v>91</v>
      </c>
      <c r="F457" s="26">
        <v>52765</v>
      </c>
    </row>
    <row r="458" spans="1:6" ht="23">
      <c r="A458" s="21">
        <v>1999001011</v>
      </c>
      <c r="B458" s="23" t="s">
        <v>1062</v>
      </c>
      <c r="C458" s="20" t="s">
        <v>1063</v>
      </c>
      <c r="D458" s="21" t="s">
        <v>383</v>
      </c>
      <c r="E458" s="20" t="s">
        <v>139</v>
      </c>
      <c r="F458" s="26">
        <v>4525</v>
      </c>
    </row>
    <row r="459" spans="1:6" ht="23">
      <c r="A459" s="21">
        <v>1999001265</v>
      </c>
      <c r="B459" s="23" t="s">
        <v>1064</v>
      </c>
      <c r="C459" s="20" t="s">
        <v>1065</v>
      </c>
      <c r="D459" s="21" t="s">
        <v>328</v>
      </c>
      <c r="E459" s="20" t="s">
        <v>37</v>
      </c>
      <c r="F459" s="26">
        <v>11933</v>
      </c>
    </row>
    <row r="460" spans="1:6" ht="34.5">
      <c r="A460" s="21">
        <v>1999001419</v>
      </c>
      <c r="B460" s="23" t="s">
        <v>1066</v>
      </c>
      <c r="C460" s="20" t="s">
        <v>1067</v>
      </c>
      <c r="D460" s="21" t="s">
        <v>328</v>
      </c>
      <c r="E460" s="20" t="s">
        <v>166</v>
      </c>
      <c r="F460" s="25">
        <v>174</v>
      </c>
    </row>
    <row r="461" spans="1:6" ht="23">
      <c r="A461" s="21">
        <v>1999001583</v>
      </c>
      <c r="B461" s="23" t="s">
        <v>1068</v>
      </c>
      <c r="C461" s="20" t="s">
        <v>1069</v>
      </c>
      <c r="D461" s="21" t="s">
        <v>328</v>
      </c>
      <c r="E461" s="20" t="s">
        <v>166</v>
      </c>
      <c r="F461" s="25">
        <v>4</v>
      </c>
    </row>
    <row r="462" spans="1:6" ht="23">
      <c r="A462" s="21">
        <v>1999001656</v>
      </c>
      <c r="B462" s="23" t="s">
        <v>1070</v>
      </c>
      <c r="C462" s="20" t="s">
        <v>1071</v>
      </c>
      <c r="D462" s="21" t="s">
        <v>383</v>
      </c>
      <c r="E462" s="20" t="s">
        <v>139</v>
      </c>
      <c r="F462" s="26">
        <v>1603</v>
      </c>
    </row>
    <row r="463" spans="1:6" ht="23">
      <c r="A463" s="21">
        <v>1999001729</v>
      </c>
      <c r="B463" s="23" t="s">
        <v>1072</v>
      </c>
      <c r="C463" s="20" t="s">
        <v>1073</v>
      </c>
      <c r="D463" s="21" t="s">
        <v>328</v>
      </c>
      <c r="E463" s="20" t="s">
        <v>139</v>
      </c>
      <c r="F463" s="26">
        <v>5683</v>
      </c>
    </row>
    <row r="464" spans="1:6" ht="23">
      <c r="A464" s="21">
        <v>1999001818</v>
      </c>
      <c r="B464" s="23" t="s">
        <v>1074</v>
      </c>
      <c r="C464" s="20" t="s">
        <v>1075</v>
      </c>
      <c r="D464" s="21" t="s">
        <v>383</v>
      </c>
      <c r="E464" s="20" t="s">
        <v>166</v>
      </c>
      <c r="F464" s="25">
        <v>514</v>
      </c>
    </row>
    <row r="465" spans="1:6" ht="23">
      <c r="A465" s="21">
        <v>1999002083</v>
      </c>
      <c r="B465" s="23" t="s">
        <v>1076</v>
      </c>
      <c r="C465" s="20" t="s">
        <v>1077</v>
      </c>
      <c r="D465" s="21" t="s">
        <v>328</v>
      </c>
      <c r="E465" s="20" t="s">
        <v>141</v>
      </c>
      <c r="F465" s="25">
        <v>105</v>
      </c>
    </row>
    <row r="466" spans="1:6" ht="23">
      <c r="A466" s="21">
        <v>1999002156</v>
      </c>
      <c r="B466" s="23" t="s">
        <v>1078</v>
      </c>
      <c r="C466" s="20" t="s">
        <v>1079</v>
      </c>
      <c r="D466" s="21" t="s">
        <v>328</v>
      </c>
      <c r="E466" s="20" t="s">
        <v>227</v>
      </c>
      <c r="F466" s="26">
        <v>1643</v>
      </c>
    </row>
    <row r="467" spans="1:6" ht="23">
      <c r="A467" s="21">
        <v>1999002229</v>
      </c>
      <c r="B467" s="23" t="s">
        <v>1080</v>
      </c>
      <c r="C467" s="20" t="s">
        <v>1081</v>
      </c>
      <c r="D467" s="21" t="s">
        <v>328</v>
      </c>
      <c r="E467" s="20" t="s">
        <v>171</v>
      </c>
      <c r="F467" s="26">
        <v>1503</v>
      </c>
    </row>
    <row r="468" spans="1:6" ht="23">
      <c r="A468" s="21">
        <v>1999002318</v>
      </c>
      <c r="B468" s="23" t="s">
        <v>1082</v>
      </c>
      <c r="C468" s="20" t="s">
        <v>186</v>
      </c>
      <c r="D468" s="21" t="s">
        <v>383</v>
      </c>
      <c r="E468" s="20" t="s">
        <v>186</v>
      </c>
      <c r="F468" s="26">
        <v>4033</v>
      </c>
    </row>
    <row r="469" spans="1:6" ht="23">
      <c r="A469" s="21">
        <v>1999002474</v>
      </c>
      <c r="B469" s="23" t="s">
        <v>1083</v>
      </c>
      <c r="C469" s="20" t="s">
        <v>1084</v>
      </c>
      <c r="D469" s="21" t="s">
        <v>383</v>
      </c>
      <c r="E469" s="20" t="s">
        <v>33</v>
      </c>
      <c r="F469" s="26">
        <v>2854</v>
      </c>
    </row>
    <row r="470" spans="1:6" ht="23">
      <c r="A470" s="21">
        <v>1999002611</v>
      </c>
      <c r="B470" s="23" t="s">
        <v>1085</v>
      </c>
      <c r="C470" s="20" t="s">
        <v>1086</v>
      </c>
      <c r="D470" s="21" t="s">
        <v>383</v>
      </c>
      <c r="E470" s="20" t="s">
        <v>140</v>
      </c>
      <c r="F470" s="25">
        <v>638</v>
      </c>
    </row>
    <row r="471" spans="1:6" ht="23">
      <c r="A471" s="21">
        <v>1999002792</v>
      </c>
      <c r="B471" s="23" t="s">
        <v>1087</v>
      </c>
      <c r="C471" s="20" t="s">
        <v>1088</v>
      </c>
      <c r="D471" s="21" t="s">
        <v>383</v>
      </c>
      <c r="E471" s="20" t="s">
        <v>44</v>
      </c>
      <c r="F471" s="26">
        <v>2422</v>
      </c>
    </row>
    <row r="472" spans="1:6" ht="23">
      <c r="A472" s="21">
        <v>1999002865</v>
      </c>
      <c r="B472" s="23" t="s">
        <v>1089</v>
      </c>
      <c r="C472" s="20" t="s">
        <v>1090</v>
      </c>
      <c r="D472" s="21" t="s">
        <v>328</v>
      </c>
      <c r="E472" s="20" t="s">
        <v>223</v>
      </c>
      <c r="F472" s="26">
        <v>4107</v>
      </c>
    </row>
    <row r="473" spans="1:6" ht="23">
      <c r="A473" s="21">
        <v>1999002938</v>
      </c>
      <c r="B473" s="23" t="s">
        <v>1091</v>
      </c>
      <c r="C473" s="20" t="s">
        <v>1092</v>
      </c>
      <c r="D473" s="21" t="s">
        <v>328</v>
      </c>
      <c r="E473" s="20" t="s">
        <v>223</v>
      </c>
      <c r="F473" s="26">
        <v>6373</v>
      </c>
    </row>
    <row r="474" spans="1:6" ht="23">
      <c r="A474" s="21">
        <v>1999003047</v>
      </c>
      <c r="B474" s="23" t="s">
        <v>1093</v>
      </c>
      <c r="C474" s="20" t="s">
        <v>1094</v>
      </c>
      <c r="D474" s="21" t="s">
        <v>328</v>
      </c>
      <c r="E474" s="20" t="s">
        <v>223</v>
      </c>
      <c r="F474" s="25">
        <v>718</v>
      </c>
    </row>
    <row r="475" spans="1:6" ht="23">
      <c r="A475" s="21">
        <v>1999003111</v>
      </c>
      <c r="B475" s="23" t="s">
        <v>1095</v>
      </c>
      <c r="C475" s="20" t="s">
        <v>1096</v>
      </c>
      <c r="D475" s="21" t="s">
        <v>328</v>
      </c>
      <c r="E475" s="20" t="s">
        <v>185</v>
      </c>
      <c r="F475" s="26">
        <v>1910</v>
      </c>
    </row>
    <row r="476" spans="1:6" ht="23">
      <c r="A476" s="21">
        <v>1999003292</v>
      </c>
      <c r="B476" s="23" t="s">
        <v>1097</v>
      </c>
      <c r="C476" s="20" t="s">
        <v>1098</v>
      </c>
      <c r="D476" s="21" t="s">
        <v>383</v>
      </c>
      <c r="E476" s="20" t="s">
        <v>169</v>
      </c>
      <c r="F476" s="25">
        <v>0</v>
      </c>
    </row>
    <row r="477" spans="1:6" ht="23">
      <c r="A477" s="21">
        <v>1999003683</v>
      </c>
      <c r="B477" s="23" t="s">
        <v>1099</v>
      </c>
      <c r="C477" s="20" t="s">
        <v>1100</v>
      </c>
      <c r="D477" s="21" t="s">
        <v>328</v>
      </c>
      <c r="E477" s="20" t="s">
        <v>171</v>
      </c>
      <c r="F477" s="25">
        <v>213</v>
      </c>
    </row>
    <row r="478" spans="1:6" ht="23">
      <c r="A478" s="21">
        <v>1999003756</v>
      </c>
      <c r="B478" s="23" t="s">
        <v>1101</v>
      </c>
      <c r="C478" s="20" t="s">
        <v>1102</v>
      </c>
      <c r="D478" s="21" t="s">
        <v>383</v>
      </c>
      <c r="E478" s="20" t="s">
        <v>44</v>
      </c>
      <c r="F478" s="26">
        <v>2880</v>
      </c>
    </row>
    <row r="479" spans="1:6" ht="23">
      <c r="A479" s="21">
        <v>1999003829</v>
      </c>
      <c r="B479" s="23" t="s">
        <v>1103</v>
      </c>
      <c r="C479" s="20" t="s">
        <v>1104</v>
      </c>
      <c r="D479" s="21" t="s">
        <v>383</v>
      </c>
      <c r="E479" s="20" t="s">
        <v>171</v>
      </c>
      <c r="F479" s="25">
        <v>235</v>
      </c>
    </row>
    <row r="480" spans="1:6" ht="23">
      <c r="A480" s="21">
        <v>1999003918</v>
      </c>
      <c r="B480" s="23" t="s">
        <v>875</v>
      </c>
      <c r="C480" s="20" t="s">
        <v>973</v>
      </c>
      <c r="D480" s="21" t="s">
        <v>383</v>
      </c>
      <c r="E480" s="20" t="s">
        <v>243</v>
      </c>
      <c r="F480" s="26">
        <v>2633</v>
      </c>
    </row>
    <row r="481" spans="1:6" ht="23">
      <c r="A481" s="21">
        <v>1999004019</v>
      </c>
      <c r="B481" s="23" t="s">
        <v>913</v>
      </c>
      <c r="C481" s="20" t="s">
        <v>914</v>
      </c>
      <c r="D481" s="21" t="s">
        <v>328</v>
      </c>
      <c r="E481" s="20" t="s">
        <v>234</v>
      </c>
      <c r="F481" s="26">
        <v>10277</v>
      </c>
    </row>
    <row r="482" spans="1:6" ht="23">
      <c r="A482" s="21">
        <v>1999004183</v>
      </c>
      <c r="B482" s="23" t="s">
        <v>1105</v>
      </c>
      <c r="C482" s="20" t="s">
        <v>1106</v>
      </c>
      <c r="D482" s="21" t="s">
        <v>383</v>
      </c>
      <c r="E482" s="20" t="s">
        <v>58</v>
      </c>
      <c r="F482" s="25">
        <v>643</v>
      </c>
    </row>
    <row r="483" spans="1:6" ht="23">
      <c r="A483" s="21">
        <v>1999004256</v>
      </c>
      <c r="B483" s="23" t="s">
        <v>1107</v>
      </c>
      <c r="C483" s="20" t="s">
        <v>1108</v>
      </c>
      <c r="D483" s="21" t="s">
        <v>383</v>
      </c>
      <c r="E483" s="20" t="s">
        <v>244</v>
      </c>
      <c r="F483" s="26">
        <v>31749</v>
      </c>
    </row>
    <row r="484" spans="1:6" ht="23">
      <c r="A484" s="21">
        <v>1999004418</v>
      </c>
      <c r="B484" s="23" t="s">
        <v>1109</v>
      </c>
      <c r="C484" s="20" t="s">
        <v>1110</v>
      </c>
      <c r="D484" s="21" t="s">
        <v>328</v>
      </c>
      <c r="E484" s="20" t="s">
        <v>220</v>
      </c>
      <c r="F484" s="25">
        <v>355</v>
      </c>
    </row>
    <row r="485" spans="1:6" ht="23">
      <c r="A485" s="21">
        <v>1999004574</v>
      </c>
      <c r="B485" s="23" t="s">
        <v>1111</v>
      </c>
      <c r="C485" s="20" t="s">
        <v>1112</v>
      </c>
      <c r="D485" s="21" t="s">
        <v>328</v>
      </c>
      <c r="E485" s="20" t="s">
        <v>220</v>
      </c>
      <c r="F485" s="25">
        <v>56</v>
      </c>
    </row>
    <row r="486" spans="1:6" ht="23">
      <c r="A486" s="21">
        <v>1999004647</v>
      </c>
      <c r="B486" s="23" t="s">
        <v>1113</v>
      </c>
      <c r="C486" s="20" t="s">
        <v>1114</v>
      </c>
      <c r="D486" s="21" t="s">
        <v>328</v>
      </c>
      <c r="E486" s="20" t="s">
        <v>220</v>
      </c>
      <c r="F486" s="25">
        <v>45</v>
      </c>
    </row>
    <row r="487" spans="1:6" ht="23">
      <c r="A487" s="21">
        <v>1999004711</v>
      </c>
      <c r="B487" s="23" t="s">
        <v>1115</v>
      </c>
      <c r="C487" s="20" t="s">
        <v>1116</v>
      </c>
      <c r="D487" s="21" t="s">
        <v>328</v>
      </c>
      <c r="E487" s="20" t="s">
        <v>220</v>
      </c>
      <c r="F487" s="26">
        <v>2609</v>
      </c>
    </row>
    <row r="488" spans="1:6" ht="23">
      <c r="A488" s="21">
        <v>1999004892</v>
      </c>
      <c r="B488" s="23" t="s">
        <v>1117</v>
      </c>
      <c r="C488" s="20" t="s">
        <v>1118</v>
      </c>
      <c r="D488" s="21" t="s">
        <v>328</v>
      </c>
      <c r="E488" s="20" t="s">
        <v>220</v>
      </c>
      <c r="F488" s="26">
        <v>4053</v>
      </c>
    </row>
    <row r="489" spans="1:6" ht="23">
      <c r="A489" s="21">
        <v>1999004965</v>
      </c>
      <c r="B489" s="23" t="s">
        <v>1119</v>
      </c>
      <c r="C489" s="20" t="s">
        <v>191</v>
      </c>
      <c r="D489" s="21" t="s">
        <v>383</v>
      </c>
      <c r="E489" s="20" t="s">
        <v>191</v>
      </c>
      <c r="F489" s="26">
        <v>3399</v>
      </c>
    </row>
    <row r="490" spans="1:6" ht="23">
      <c r="A490" s="21">
        <v>1999005074</v>
      </c>
      <c r="B490" s="23" t="s">
        <v>1120</v>
      </c>
      <c r="C490" s="20" t="s">
        <v>1121</v>
      </c>
      <c r="D490" s="21" t="s">
        <v>383</v>
      </c>
      <c r="E490" s="20" t="s">
        <v>32</v>
      </c>
      <c r="F490" s="25">
        <v>81</v>
      </c>
    </row>
    <row r="491" spans="1:6" ht="23">
      <c r="A491" s="21">
        <v>1999005074</v>
      </c>
      <c r="B491" s="23" t="s">
        <v>1120</v>
      </c>
      <c r="C491" s="20" t="s">
        <v>1121</v>
      </c>
      <c r="D491" s="21" t="s">
        <v>383</v>
      </c>
      <c r="E491" s="20" t="s">
        <v>169</v>
      </c>
      <c r="F491" s="26">
        <v>3838</v>
      </c>
    </row>
    <row r="492" spans="1:6" ht="23">
      <c r="A492" s="21">
        <v>1999005147</v>
      </c>
      <c r="B492" s="23" t="s">
        <v>1122</v>
      </c>
      <c r="C492" s="20" t="s">
        <v>849</v>
      </c>
      <c r="D492" s="21" t="s">
        <v>383</v>
      </c>
      <c r="E492" s="20" t="s">
        <v>100</v>
      </c>
      <c r="F492" s="26">
        <v>2764</v>
      </c>
    </row>
    <row r="493" spans="1:6" ht="23">
      <c r="A493" s="21">
        <v>1999005211</v>
      </c>
      <c r="B493" s="23" t="s">
        <v>1123</v>
      </c>
      <c r="C493" s="20" t="s">
        <v>1124</v>
      </c>
      <c r="D493" s="21" t="s">
        <v>383</v>
      </c>
      <c r="E493" s="20" t="s">
        <v>282</v>
      </c>
      <c r="F493" s="26">
        <v>320429</v>
      </c>
    </row>
    <row r="494" spans="1:6" ht="23">
      <c r="A494" s="21">
        <v>1999005392</v>
      </c>
      <c r="B494" s="23" t="s">
        <v>1125</v>
      </c>
      <c r="C494" s="20" t="s">
        <v>1126</v>
      </c>
      <c r="D494" s="21" t="s">
        <v>328</v>
      </c>
      <c r="E494" s="20" t="s">
        <v>220</v>
      </c>
      <c r="F494" s="26">
        <v>1086</v>
      </c>
    </row>
    <row r="495" spans="1:6" ht="23">
      <c r="A495" s="21">
        <v>1999005465</v>
      </c>
      <c r="B495" s="23" t="s">
        <v>1127</v>
      </c>
      <c r="C495" s="20" t="s">
        <v>1128</v>
      </c>
      <c r="D495" s="21" t="s">
        <v>328</v>
      </c>
      <c r="E495" s="20" t="s">
        <v>220</v>
      </c>
      <c r="F495" s="26">
        <v>2396</v>
      </c>
    </row>
    <row r="496" spans="1:6" ht="23">
      <c r="A496" s="21">
        <v>1999005538</v>
      </c>
      <c r="B496" s="23" t="s">
        <v>1129</v>
      </c>
      <c r="C496" s="20" t="s">
        <v>1130</v>
      </c>
      <c r="D496" s="21" t="s">
        <v>383</v>
      </c>
      <c r="E496" s="20" t="s">
        <v>166</v>
      </c>
      <c r="F496" s="25">
        <v>0</v>
      </c>
    </row>
    <row r="497" spans="1:6" ht="23">
      <c r="A497" s="21">
        <v>2000000118</v>
      </c>
      <c r="B497" s="23" t="s">
        <v>1131</v>
      </c>
      <c r="C497" s="20" t="s">
        <v>1132</v>
      </c>
      <c r="D497" s="21" t="s">
        <v>317</v>
      </c>
      <c r="E497" s="20" t="s">
        <v>139</v>
      </c>
      <c r="F497" s="25">
        <v>2</v>
      </c>
    </row>
    <row r="498" spans="1:6" ht="23">
      <c r="A498" s="21">
        <v>2000000411</v>
      </c>
      <c r="B498" s="23" t="s">
        <v>1133</v>
      </c>
      <c r="C498" s="20" t="s">
        <v>1134</v>
      </c>
      <c r="D498" s="21" t="s">
        <v>383</v>
      </c>
      <c r="E498" s="20" t="s">
        <v>94</v>
      </c>
      <c r="F498" s="25">
        <v>107</v>
      </c>
    </row>
    <row r="499" spans="1:6">
      <c r="A499" s="21">
        <v>2000000819</v>
      </c>
      <c r="B499" s="23" t="s">
        <v>1135</v>
      </c>
      <c r="C499" s="20" t="s">
        <v>1136</v>
      </c>
      <c r="D499" s="21" t="s">
        <v>317</v>
      </c>
      <c r="E499" s="20" t="s">
        <v>265</v>
      </c>
      <c r="F499" s="25">
        <v>56</v>
      </c>
    </row>
    <row r="500" spans="1:6" ht="23">
      <c r="A500" s="21">
        <v>2000000983</v>
      </c>
      <c r="B500" s="23" t="s">
        <v>1137</v>
      </c>
      <c r="C500" s="20" t="s">
        <v>1138</v>
      </c>
      <c r="D500" s="21" t="s">
        <v>317</v>
      </c>
      <c r="E500" s="20" t="s">
        <v>265</v>
      </c>
      <c r="F500" s="25">
        <v>12</v>
      </c>
    </row>
    <row r="501" spans="1:6" ht="23">
      <c r="A501" s="21">
        <v>2000001092</v>
      </c>
      <c r="B501" s="23" t="s">
        <v>1139</v>
      </c>
      <c r="C501" s="20" t="s">
        <v>1140</v>
      </c>
      <c r="D501" s="21" t="s">
        <v>317</v>
      </c>
      <c r="E501" s="20" t="s">
        <v>139</v>
      </c>
      <c r="F501" s="25">
        <v>27</v>
      </c>
    </row>
    <row r="502" spans="1:6" ht="34.5">
      <c r="A502" s="21">
        <v>2000001238</v>
      </c>
      <c r="B502" s="23" t="s">
        <v>1141</v>
      </c>
      <c r="C502" s="20" t="s">
        <v>1142</v>
      </c>
      <c r="D502" s="21" t="s">
        <v>317</v>
      </c>
      <c r="E502" s="20" t="s">
        <v>139</v>
      </c>
      <c r="F502" s="25">
        <v>70</v>
      </c>
    </row>
    <row r="503" spans="1:6" ht="23">
      <c r="A503" s="21">
        <v>2000001319</v>
      </c>
      <c r="B503" s="23" t="s">
        <v>1143</v>
      </c>
      <c r="C503" s="20" t="s">
        <v>1144</v>
      </c>
      <c r="D503" s="21" t="s">
        <v>317</v>
      </c>
      <c r="E503" s="20" t="s">
        <v>106</v>
      </c>
      <c r="F503" s="25">
        <v>186</v>
      </c>
    </row>
    <row r="504" spans="1:6">
      <c r="A504" s="21">
        <v>2000001556</v>
      </c>
      <c r="B504" s="23" t="s">
        <v>1145</v>
      </c>
      <c r="C504" s="20" t="s">
        <v>1146</v>
      </c>
      <c r="D504" s="21" t="s">
        <v>317</v>
      </c>
      <c r="E504" s="20" t="s">
        <v>106</v>
      </c>
      <c r="F504" s="26">
        <v>4068</v>
      </c>
    </row>
    <row r="505" spans="1:6" ht="23">
      <c r="A505" s="21">
        <v>2000001718</v>
      </c>
      <c r="B505" s="23" t="s">
        <v>1147</v>
      </c>
      <c r="C505" s="20" t="s">
        <v>1148</v>
      </c>
      <c r="D505" s="21" t="s">
        <v>317</v>
      </c>
      <c r="E505" s="20" t="s">
        <v>287</v>
      </c>
      <c r="F505" s="26">
        <v>1681</v>
      </c>
    </row>
    <row r="506" spans="1:6">
      <c r="A506" s="21">
        <v>2000001947</v>
      </c>
      <c r="B506" s="23" t="s">
        <v>1149</v>
      </c>
      <c r="C506" s="20" t="s">
        <v>1150</v>
      </c>
      <c r="D506" s="21" t="s">
        <v>317</v>
      </c>
      <c r="E506" s="20" t="s">
        <v>265</v>
      </c>
      <c r="F506" s="25">
        <v>231</v>
      </c>
    </row>
    <row r="507" spans="1:6" ht="23">
      <c r="A507" s="21">
        <v>2000002056</v>
      </c>
      <c r="B507" s="23" t="s">
        <v>1151</v>
      </c>
      <c r="C507" s="20" t="s">
        <v>1152</v>
      </c>
      <c r="D507" s="21" t="s">
        <v>317</v>
      </c>
      <c r="E507" s="20" t="s">
        <v>233</v>
      </c>
      <c r="F507" s="25">
        <v>47</v>
      </c>
    </row>
    <row r="508" spans="1:6" ht="23">
      <c r="A508" s="21">
        <v>2000002129</v>
      </c>
      <c r="B508" s="23" t="s">
        <v>875</v>
      </c>
      <c r="C508" s="20" t="s">
        <v>1153</v>
      </c>
      <c r="D508" s="21" t="s">
        <v>317</v>
      </c>
      <c r="E508" s="20" t="s">
        <v>233</v>
      </c>
      <c r="F508" s="25">
        <v>7</v>
      </c>
    </row>
    <row r="509" spans="1:6" ht="23">
      <c r="A509" s="21">
        <v>2000002218</v>
      </c>
      <c r="B509" s="23" t="s">
        <v>1154</v>
      </c>
      <c r="C509" s="20" t="s">
        <v>877</v>
      </c>
      <c r="D509" s="21" t="s">
        <v>383</v>
      </c>
      <c r="E509" s="20" t="s">
        <v>233</v>
      </c>
      <c r="F509" s="25">
        <v>63</v>
      </c>
    </row>
    <row r="510" spans="1:6" ht="34.5">
      <c r="A510" s="21">
        <v>2000002374</v>
      </c>
      <c r="B510" s="23" t="s">
        <v>1155</v>
      </c>
      <c r="C510" s="20" t="s">
        <v>1156</v>
      </c>
      <c r="D510" s="21" t="s">
        <v>317</v>
      </c>
      <c r="E510" s="20" t="s">
        <v>40</v>
      </c>
      <c r="F510" s="26">
        <v>1429</v>
      </c>
    </row>
    <row r="511" spans="1:6" ht="23">
      <c r="A511" s="21">
        <v>2000002447</v>
      </c>
      <c r="B511" s="23" t="s">
        <v>1157</v>
      </c>
      <c r="C511" s="20" t="s">
        <v>1158</v>
      </c>
      <c r="D511" s="21" t="s">
        <v>328</v>
      </c>
      <c r="E511" s="20" t="s">
        <v>95</v>
      </c>
      <c r="F511" s="26">
        <v>17325</v>
      </c>
    </row>
    <row r="512" spans="1:6" ht="23">
      <c r="A512" s="21">
        <v>2000002511</v>
      </c>
      <c r="B512" s="23" t="s">
        <v>1159</v>
      </c>
      <c r="C512" s="20" t="s">
        <v>1160</v>
      </c>
      <c r="D512" s="21" t="s">
        <v>383</v>
      </c>
      <c r="E512" s="20" t="s">
        <v>245</v>
      </c>
      <c r="F512" s="26">
        <v>2749</v>
      </c>
    </row>
    <row r="513" spans="1:6" ht="23">
      <c r="A513" s="21">
        <v>2000002692</v>
      </c>
      <c r="B513" s="23" t="s">
        <v>1161</v>
      </c>
      <c r="C513" s="20" t="s">
        <v>1162</v>
      </c>
      <c r="D513" s="21" t="s">
        <v>383</v>
      </c>
      <c r="E513" s="20" t="s">
        <v>40</v>
      </c>
      <c r="F513" s="26">
        <v>1711</v>
      </c>
    </row>
    <row r="514" spans="1:6" ht="34.5">
      <c r="A514" s="21">
        <v>2000002838</v>
      </c>
      <c r="B514" s="23" t="s">
        <v>1163</v>
      </c>
      <c r="C514" s="20" t="s">
        <v>1164</v>
      </c>
      <c r="D514" s="21" t="s">
        <v>383</v>
      </c>
      <c r="E514" s="20" t="s">
        <v>106</v>
      </c>
      <c r="F514" s="26">
        <v>12759</v>
      </c>
    </row>
    <row r="515" spans="1:6" ht="23">
      <c r="A515" s="21">
        <v>2000003011</v>
      </c>
      <c r="B515" s="23" t="s">
        <v>1165</v>
      </c>
      <c r="C515" s="20" t="s">
        <v>1166</v>
      </c>
      <c r="D515" s="21" t="s">
        <v>383</v>
      </c>
      <c r="E515" s="20" t="s">
        <v>139</v>
      </c>
      <c r="F515" s="26">
        <v>4652</v>
      </c>
    </row>
    <row r="516" spans="1:6" ht="23">
      <c r="A516" s="21">
        <v>2000003192</v>
      </c>
      <c r="B516" s="23" t="s">
        <v>1167</v>
      </c>
      <c r="C516" s="20" t="s">
        <v>1168</v>
      </c>
      <c r="D516" s="21" t="s">
        <v>328</v>
      </c>
      <c r="E516" s="20" t="s">
        <v>166</v>
      </c>
      <c r="F516" s="25">
        <v>281</v>
      </c>
    </row>
    <row r="517" spans="1:6" ht="23">
      <c r="A517" s="21">
        <v>2000003583</v>
      </c>
      <c r="B517" s="23" t="s">
        <v>1169</v>
      </c>
      <c r="C517" s="20" t="s">
        <v>1170</v>
      </c>
      <c r="D517" s="21" t="s">
        <v>383</v>
      </c>
      <c r="E517" s="20" t="s">
        <v>166</v>
      </c>
      <c r="F517" s="25">
        <v>0</v>
      </c>
    </row>
    <row r="518" spans="1:6" ht="23">
      <c r="A518" s="21">
        <v>2000003656</v>
      </c>
      <c r="B518" s="23" t="s">
        <v>1171</v>
      </c>
      <c r="C518" s="20" t="s">
        <v>1172</v>
      </c>
      <c r="D518" s="21" t="s">
        <v>383</v>
      </c>
      <c r="E518" s="20" t="s">
        <v>244</v>
      </c>
      <c r="F518" s="26">
        <v>9964</v>
      </c>
    </row>
    <row r="519" spans="1:6" ht="23">
      <c r="A519" s="21">
        <v>2000003729</v>
      </c>
      <c r="B519" s="23" t="s">
        <v>1173</v>
      </c>
      <c r="C519" s="20" t="s">
        <v>1174</v>
      </c>
      <c r="D519" s="21" t="s">
        <v>383</v>
      </c>
      <c r="E519" s="20" t="s">
        <v>244</v>
      </c>
      <c r="F519" s="25">
        <v>693</v>
      </c>
    </row>
    <row r="520" spans="1:6" ht="23">
      <c r="A520" s="21">
        <v>2000003818</v>
      </c>
      <c r="B520" s="23" t="s">
        <v>1175</v>
      </c>
      <c r="C520" s="20" t="s">
        <v>1175</v>
      </c>
      <c r="D520" s="21" t="s">
        <v>328</v>
      </c>
      <c r="E520" s="20" t="s">
        <v>166</v>
      </c>
      <c r="F520" s="25">
        <v>62</v>
      </c>
    </row>
    <row r="521" spans="1:6" ht="23">
      <c r="A521" s="21">
        <v>2000003974</v>
      </c>
      <c r="B521" s="23" t="s">
        <v>1176</v>
      </c>
      <c r="C521" s="20" t="s">
        <v>1177</v>
      </c>
      <c r="D521" s="21" t="s">
        <v>383</v>
      </c>
      <c r="E521" s="20" t="s">
        <v>244</v>
      </c>
      <c r="F521" s="26">
        <v>4781</v>
      </c>
    </row>
    <row r="522" spans="1:6" ht="23">
      <c r="A522" s="21">
        <v>2000004083</v>
      </c>
      <c r="B522" s="23" t="s">
        <v>1178</v>
      </c>
      <c r="C522" s="20" t="s">
        <v>1179</v>
      </c>
      <c r="D522" s="21" t="s">
        <v>328</v>
      </c>
      <c r="E522" s="20" t="s">
        <v>166</v>
      </c>
      <c r="F522" s="25">
        <v>893</v>
      </c>
    </row>
    <row r="523" spans="1:6" ht="23">
      <c r="A523" s="21">
        <v>2000004156</v>
      </c>
      <c r="B523" s="23" t="s">
        <v>1180</v>
      </c>
      <c r="C523" s="20" t="s">
        <v>1181</v>
      </c>
      <c r="D523" s="21" t="s">
        <v>383</v>
      </c>
      <c r="E523" s="20" t="s">
        <v>171</v>
      </c>
      <c r="F523" s="25">
        <v>106</v>
      </c>
    </row>
    <row r="524" spans="1:6" ht="23">
      <c r="A524" s="21">
        <v>2000004229</v>
      </c>
      <c r="B524" s="23" t="s">
        <v>1182</v>
      </c>
      <c r="C524" s="20" t="s">
        <v>1183</v>
      </c>
      <c r="D524" s="21" t="s">
        <v>383</v>
      </c>
      <c r="E524" s="20" t="s">
        <v>153</v>
      </c>
      <c r="F524" s="26">
        <v>20218</v>
      </c>
    </row>
    <row r="525" spans="1:6" ht="23">
      <c r="A525" s="21">
        <v>2000004318</v>
      </c>
      <c r="B525" s="23" t="s">
        <v>1184</v>
      </c>
      <c r="C525" s="20" t="s">
        <v>1185</v>
      </c>
      <c r="D525" s="21" t="s">
        <v>383</v>
      </c>
      <c r="E525" s="20" t="s">
        <v>265</v>
      </c>
      <c r="F525" s="26">
        <v>1347</v>
      </c>
    </row>
    <row r="526" spans="1:6" ht="23">
      <c r="A526" s="21">
        <v>2000004474</v>
      </c>
      <c r="B526" s="23" t="s">
        <v>1186</v>
      </c>
      <c r="C526" s="20" t="s">
        <v>1187</v>
      </c>
      <c r="D526" s="21" t="s">
        <v>383</v>
      </c>
      <c r="E526" s="20" t="s">
        <v>171</v>
      </c>
      <c r="F526" s="26">
        <v>3807</v>
      </c>
    </row>
    <row r="527" spans="1:6" ht="23">
      <c r="A527" s="21">
        <v>2000004611</v>
      </c>
      <c r="B527" s="23" t="s">
        <v>1188</v>
      </c>
      <c r="C527" s="20" t="s">
        <v>1189</v>
      </c>
      <c r="D527" s="21" t="s">
        <v>328</v>
      </c>
      <c r="E527" s="20" t="s">
        <v>166</v>
      </c>
      <c r="F527" s="25">
        <v>3</v>
      </c>
    </row>
    <row r="528" spans="1:6" ht="34.5">
      <c r="A528" s="21">
        <v>2000004792</v>
      </c>
      <c r="B528" s="23" t="s">
        <v>1190</v>
      </c>
      <c r="C528" s="20" t="s">
        <v>1190</v>
      </c>
      <c r="D528" s="21" t="s">
        <v>328</v>
      </c>
      <c r="E528" s="20" t="s">
        <v>289</v>
      </c>
      <c r="F528" s="26">
        <v>4026</v>
      </c>
    </row>
    <row r="529" spans="1:6" ht="23">
      <c r="A529" s="21">
        <v>2000005111</v>
      </c>
      <c r="B529" s="23" t="s">
        <v>1191</v>
      </c>
      <c r="C529" s="20" t="s">
        <v>1192</v>
      </c>
      <c r="D529" s="21" t="s">
        <v>328</v>
      </c>
      <c r="E529" s="20" t="s">
        <v>139</v>
      </c>
      <c r="F529" s="25">
        <v>418</v>
      </c>
    </row>
    <row r="530" spans="1:6" ht="23">
      <c r="A530" s="21">
        <v>2000005683</v>
      </c>
      <c r="B530" s="23" t="s">
        <v>1193</v>
      </c>
      <c r="C530" s="20" t="s">
        <v>1194</v>
      </c>
      <c r="D530" s="21" t="s">
        <v>383</v>
      </c>
      <c r="E530" s="20" t="s">
        <v>89</v>
      </c>
      <c r="F530" s="26">
        <v>3856</v>
      </c>
    </row>
    <row r="531" spans="1:6" ht="23">
      <c r="A531" s="21">
        <v>2000005918</v>
      </c>
      <c r="B531" s="23" t="s">
        <v>1195</v>
      </c>
      <c r="C531" s="20" t="s">
        <v>1196</v>
      </c>
      <c r="D531" s="21" t="s">
        <v>328</v>
      </c>
      <c r="E531" s="20" t="s">
        <v>185</v>
      </c>
      <c r="F531" s="25">
        <v>258</v>
      </c>
    </row>
    <row r="532" spans="1:6" ht="23">
      <c r="A532" s="21">
        <v>2000006019</v>
      </c>
      <c r="B532" s="23" t="s">
        <v>1197</v>
      </c>
      <c r="C532" s="20" t="s">
        <v>1198</v>
      </c>
      <c r="D532" s="21" t="s">
        <v>383</v>
      </c>
      <c r="E532" s="20" t="s">
        <v>171</v>
      </c>
      <c r="F532" s="25">
        <v>96</v>
      </c>
    </row>
    <row r="533" spans="1:6" ht="23">
      <c r="A533" s="21">
        <v>2000006183</v>
      </c>
      <c r="B533" s="23" t="s">
        <v>1199</v>
      </c>
      <c r="C533" s="20" t="s">
        <v>1200</v>
      </c>
      <c r="D533" s="21" t="s">
        <v>383</v>
      </c>
      <c r="E533" s="20" t="s">
        <v>227</v>
      </c>
      <c r="F533" s="26">
        <v>13760</v>
      </c>
    </row>
    <row r="534" spans="1:6" ht="23">
      <c r="A534" s="21">
        <v>2000006574</v>
      </c>
      <c r="B534" s="23" t="s">
        <v>1201</v>
      </c>
      <c r="C534" s="20" t="s">
        <v>1202</v>
      </c>
      <c r="D534" s="21" t="s">
        <v>383</v>
      </c>
      <c r="E534" s="20" t="s">
        <v>106</v>
      </c>
      <c r="F534" s="26">
        <v>49378</v>
      </c>
    </row>
    <row r="535" spans="1:6" ht="23">
      <c r="A535" s="21">
        <v>2000006647</v>
      </c>
      <c r="B535" s="23" t="s">
        <v>1203</v>
      </c>
      <c r="C535" s="20" t="s">
        <v>1204</v>
      </c>
      <c r="D535" s="21" t="s">
        <v>328</v>
      </c>
      <c r="E535" s="20" t="s">
        <v>166</v>
      </c>
      <c r="F535" s="25">
        <v>6</v>
      </c>
    </row>
    <row r="536" spans="1:6" ht="23">
      <c r="A536" s="21">
        <v>2000006711</v>
      </c>
      <c r="B536" s="23" t="s">
        <v>1205</v>
      </c>
      <c r="C536" s="20" t="s">
        <v>32</v>
      </c>
      <c r="D536" s="21" t="s">
        <v>383</v>
      </c>
      <c r="E536" s="20" t="s">
        <v>32</v>
      </c>
      <c r="F536" s="26">
        <v>48721</v>
      </c>
    </row>
    <row r="537" spans="1:6" ht="23">
      <c r="A537" s="21">
        <v>2000006965</v>
      </c>
      <c r="B537" s="23" t="s">
        <v>1206</v>
      </c>
      <c r="C537" s="20" t="s">
        <v>1207</v>
      </c>
      <c r="D537" s="21" t="s">
        <v>383</v>
      </c>
      <c r="E537" s="20" t="s">
        <v>88</v>
      </c>
      <c r="F537" s="26">
        <v>4382</v>
      </c>
    </row>
    <row r="538" spans="1:6" ht="23">
      <c r="A538" s="21">
        <v>2000007074</v>
      </c>
      <c r="B538" s="23" t="s">
        <v>1105</v>
      </c>
      <c r="C538" s="20" t="s">
        <v>1106</v>
      </c>
      <c r="D538" s="21" t="s">
        <v>383</v>
      </c>
      <c r="E538" s="20" t="s">
        <v>269</v>
      </c>
      <c r="F538" s="26">
        <v>1596</v>
      </c>
    </row>
    <row r="539" spans="1:6" ht="23">
      <c r="A539" s="21">
        <v>2000007211</v>
      </c>
      <c r="B539" s="23" t="s">
        <v>1208</v>
      </c>
      <c r="C539" s="20" t="s">
        <v>1209</v>
      </c>
      <c r="D539" s="21" t="s">
        <v>328</v>
      </c>
      <c r="E539" s="20" t="s">
        <v>166</v>
      </c>
      <c r="F539" s="26">
        <v>2830</v>
      </c>
    </row>
    <row r="540" spans="1:6" ht="23">
      <c r="A540" s="21">
        <v>2000007392</v>
      </c>
      <c r="B540" s="23" t="s">
        <v>1210</v>
      </c>
      <c r="C540" s="20" t="s">
        <v>1211</v>
      </c>
      <c r="D540" s="21" t="s">
        <v>328</v>
      </c>
      <c r="E540" s="20" t="s">
        <v>185</v>
      </c>
      <c r="F540" s="25">
        <v>0</v>
      </c>
    </row>
    <row r="541" spans="1:6" ht="23">
      <c r="A541" s="21">
        <v>2000007538</v>
      </c>
      <c r="B541" s="23" t="s">
        <v>1212</v>
      </c>
      <c r="C541" s="20" t="s">
        <v>849</v>
      </c>
      <c r="D541" s="21" t="s">
        <v>328</v>
      </c>
      <c r="E541" s="20" t="s">
        <v>212</v>
      </c>
      <c r="F541" s="26">
        <v>4836</v>
      </c>
    </row>
    <row r="542" spans="1:6" ht="23">
      <c r="A542" s="21">
        <v>2000007783</v>
      </c>
      <c r="B542" s="23" t="s">
        <v>1213</v>
      </c>
      <c r="C542" s="20" t="s">
        <v>1214</v>
      </c>
      <c r="D542" s="21" t="s">
        <v>383</v>
      </c>
      <c r="E542" s="20" t="s">
        <v>270</v>
      </c>
      <c r="F542" s="25">
        <v>678</v>
      </c>
    </row>
    <row r="543" spans="1:6" ht="23">
      <c r="A543" s="21">
        <v>2000007856</v>
      </c>
      <c r="B543" s="23" t="s">
        <v>1215</v>
      </c>
      <c r="C543" s="20" t="s">
        <v>1216</v>
      </c>
      <c r="D543" s="21" t="s">
        <v>383</v>
      </c>
      <c r="E543" s="20" t="s">
        <v>44</v>
      </c>
      <c r="F543" s="25">
        <v>270</v>
      </c>
    </row>
    <row r="544" spans="1:6" ht="23">
      <c r="A544" s="21">
        <v>2000008038</v>
      </c>
      <c r="B544" s="23" t="s">
        <v>875</v>
      </c>
      <c r="C544" s="20" t="s">
        <v>849</v>
      </c>
      <c r="D544" s="21" t="s">
        <v>383</v>
      </c>
      <c r="E544" s="20" t="s">
        <v>102</v>
      </c>
      <c r="F544" s="26">
        <v>1871</v>
      </c>
    </row>
    <row r="545" spans="1:6" ht="23">
      <c r="A545" s="21">
        <v>2000008119</v>
      </c>
      <c r="B545" s="23" t="s">
        <v>1217</v>
      </c>
      <c r="C545" s="20" t="s">
        <v>1053</v>
      </c>
      <c r="D545" s="21" t="s">
        <v>383</v>
      </c>
      <c r="E545" s="20" t="s">
        <v>144</v>
      </c>
      <c r="F545" s="26">
        <v>21861</v>
      </c>
    </row>
    <row r="546" spans="1:6" ht="23">
      <c r="A546" s="21">
        <v>2000008283</v>
      </c>
      <c r="B546" s="23" t="s">
        <v>1218</v>
      </c>
      <c r="C546" s="20" t="s">
        <v>1219</v>
      </c>
      <c r="D546" s="21" t="s">
        <v>383</v>
      </c>
      <c r="E546" s="20" t="s">
        <v>282</v>
      </c>
      <c r="F546" s="26">
        <v>74870</v>
      </c>
    </row>
    <row r="547" spans="1:6" ht="23">
      <c r="A547" s="21">
        <v>2000008429</v>
      </c>
      <c r="B547" s="23" t="s">
        <v>1105</v>
      </c>
      <c r="C547" s="20" t="s">
        <v>1220</v>
      </c>
      <c r="D547" s="21" t="s">
        <v>383</v>
      </c>
      <c r="E547" s="20" t="s">
        <v>54</v>
      </c>
      <c r="F547" s="25">
        <v>192</v>
      </c>
    </row>
    <row r="548" spans="1:6" ht="34.5">
      <c r="A548" s="21">
        <v>2001000138</v>
      </c>
      <c r="B548" s="23" t="s">
        <v>1221</v>
      </c>
      <c r="C548" s="20" t="s">
        <v>1222</v>
      </c>
      <c r="D548" s="21" t="s">
        <v>328</v>
      </c>
      <c r="E548" s="20" t="s">
        <v>166</v>
      </c>
      <c r="F548" s="26">
        <v>4545</v>
      </c>
    </row>
    <row r="549" spans="1:6" ht="23">
      <c r="A549" s="21">
        <v>2001000383</v>
      </c>
      <c r="B549" s="23" t="s">
        <v>1223</v>
      </c>
      <c r="C549" s="20" t="s">
        <v>19</v>
      </c>
      <c r="D549" s="21" t="s">
        <v>328</v>
      </c>
      <c r="E549" s="20" t="s">
        <v>166</v>
      </c>
      <c r="F549" s="26">
        <v>4003</v>
      </c>
    </row>
    <row r="550" spans="1:6" ht="23">
      <c r="A550" s="21">
        <v>2001000618</v>
      </c>
      <c r="B550" s="23" t="s">
        <v>1224</v>
      </c>
      <c r="C550" s="20" t="s">
        <v>1225</v>
      </c>
      <c r="D550" s="21" t="s">
        <v>328</v>
      </c>
      <c r="E550" s="20" t="s">
        <v>171</v>
      </c>
      <c r="F550" s="25">
        <v>618</v>
      </c>
    </row>
    <row r="551" spans="1:6" ht="23">
      <c r="A551" s="21">
        <v>2001000774</v>
      </c>
      <c r="B551" s="23" t="s">
        <v>1226</v>
      </c>
      <c r="C551" s="20" t="s">
        <v>1227</v>
      </c>
      <c r="D551" s="21" t="s">
        <v>328</v>
      </c>
      <c r="E551" s="20" t="s">
        <v>140</v>
      </c>
      <c r="F551" s="25">
        <v>241</v>
      </c>
    </row>
    <row r="552" spans="1:6" ht="23">
      <c r="A552" s="21">
        <v>2001000847</v>
      </c>
      <c r="B552" s="23" t="s">
        <v>1228</v>
      </c>
      <c r="C552" s="20" t="s">
        <v>1229</v>
      </c>
      <c r="D552" s="21" t="s">
        <v>383</v>
      </c>
      <c r="E552" s="20" t="s">
        <v>44</v>
      </c>
      <c r="F552" s="26">
        <v>4198</v>
      </c>
    </row>
    <row r="553" spans="1:6" ht="23">
      <c r="A553" s="21">
        <v>2001001118</v>
      </c>
      <c r="B553" s="23" t="s">
        <v>1230</v>
      </c>
      <c r="C553" s="20" t="s">
        <v>1231</v>
      </c>
      <c r="D553" s="21" t="s">
        <v>383</v>
      </c>
      <c r="E553" s="20" t="s">
        <v>169</v>
      </c>
      <c r="F553" s="26">
        <v>2235</v>
      </c>
    </row>
    <row r="554" spans="1:6" ht="23">
      <c r="A554" s="21">
        <v>2001001665</v>
      </c>
      <c r="B554" s="23" t="s">
        <v>1232</v>
      </c>
      <c r="C554" s="20" t="s">
        <v>1233</v>
      </c>
      <c r="D554" s="21" t="s">
        <v>328</v>
      </c>
      <c r="E554" s="20" t="s">
        <v>166</v>
      </c>
      <c r="F554" s="25">
        <v>4</v>
      </c>
    </row>
    <row r="555" spans="1:6" ht="23">
      <c r="A555" s="21">
        <v>2001001738</v>
      </c>
      <c r="B555" s="23" t="s">
        <v>1234</v>
      </c>
      <c r="C555" s="20" t="s">
        <v>1235</v>
      </c>
      <c r="D555" s="21" t="s">
        <v>328</v>
      </c>
      <c r="E555" s="20" t="s">
        <v>150</v>
      </c>
      <c r="F555" s="26">
        <v>13358</v>
      </c>
    </row>
    <row r="556" spans="1:6" ht="23">
      <c r="A556" s="21">
        <v>2001001983</v>
      </c>
      <c r="B556" s="23" t="s">
        <v>1236</v>
      </c>
      <c r="C556" s="20" t="s">
        <v>1237</v>
      </c>
      <c r="D556" s="21" t="s">
        <v>328</v>
      </c>
      <c r="E556" s="20" t="s">
        <v>140</v>
      </c>
      <c r="F556" s="25">
        <v>879</v>
      </c>
    </row>
    <row r="557" spans="1:6" ht="23">
      <c r="A557" s="21">
        <v>2001002092</v>
      </c>
      <c r="B557" s="23" t="s">
        <v>1238</v>
      </c>
      <c r="C557" s="20" t="s">
        <v>1239</v>
      </c>
      <c r="D557" s="21" t="s">
        <v>328</v>
      </c>
      <c r="E557" s="20" t="s">
        <v>139</v>
      </c>
      <c r="F557" s="26">
        <v>1038</v>
      </c>
    </row>
    <row r="558" spans="1:6" ht="23">
      <c r="A558" s="21">
        <v>2001002165</v>
      </c>
      <c r="B558" s="23" t="s">
        <v>1240</v>
      </c>
      <c r="C558" s="20" t="s">
        <v>19</v>
      </c>
      <c r="D558" s="21" t="s">
        <v>383</v>
      </c>
      <c r="E558" s="20" t="s">
        <v>97</v>
      </c>
      <c r="F558" s="26">
        <v>16285</v>
      </c>
    </row>
    <row r="559" spans="1:6">
      <c r="A559" s="21">
        <v>2001002238</v>
      </c>
      <c r="B559" s="23" t="s">
        <v>1241</v>
      </c>
      <c r="C559" s="20" t="s">
        <v>1242</v>
      </c>
      <c r="D559" s="21" t="s">
        <v>317</v>
      </c>
      <c r="E559" s="20" t="s">
        <v>97</v>
      </c>
      <c r="F559" s="26">
        <v>3612</v>
      </c>
    </row>
    <row r="560" spans="1:6" ht="23">
      <c r="A560" s="21">
        <v>2001002483</v>
      </c>
      <c r="B560" s="23" t="s">
        <v>875</v>
      </c>
      <c r="C560" s="20" t="s">
        <v>876</v>
      </c>
      <c r="D560" s="21" t="s">
        <v>383</v>
      </c>
      <c r="E560" s="20" t="s">
        <v>147</v>
      </c>
      <c r="F560" s="25">
        <v>965</v>
      </c>
    </row>
    <row r="561" spans="1:6" ht="23">
      <c r="A561" s="21">
        <v>2001002629</v>
      </c>
      <c r="B561" s="23" t="s">
        <v>1243</v>
      </c>
      <c r="C561" s="20" t="s">
        <v>1244</v>
      </c>
      <c r="D561" s="21" t="s">
        <v>328</v>
      </c>
      <c r="E561" s="20" t="s">
        <v>166</v>
      </c>
      <c r="F561" s="25">
        <v>5</v>
      </c>
    </row>
    <row r="562" spans="1:6" ht="23">
      <c r="A562" s="21">
        <v>2002000174</v>
      </c>
      <c r="B562" s="23" t="s">
        <v>1245</v>
      </c>
      <c r="C562" s="20" t="s">
        <v>1246</v>
      </c>
      <c r="D562" s="21" t="s">
        <v>383</v>
      </c>
      <c r="E562" s="20" t="s">
        <v>205</v>
      </c>
      <c r="F562" s="26">
        <v>3240</v>
      </c>
    </row>
    <row r="563" spans="1:6" ht="23">
      <c r="A563" s="21">
        <v>2002000247</v>
      </c>
      <c r="B563" s="23" t="s">
        <v>1247</v>
      </c>
      <c r="C563" s="20" t="s">
        <v>973</v>
      </c>
      <c r="D563" s="21" t="s">
        <v>383</v>
      </c>
      <c r="E563" s="20" t="s">
        <v>92</v>
      </c>
      <c r="F563" s="26">
        <v>1270</v>
      </c>
    </row>
    <row r="564" spans="1:6" ht="23">
      <c r="A564" s="21">
        <v>2002000311</v>
      </c>
      <c r="B564" s="23" t="s">
        <v>913</v>
      </c>
      <c r="C564" s="20" t="s">
        <v>1248</v>
      </c>
      <c r="D564" s="21" t="s">
        <v>383</v>
      </c>
      <c r="E564" s="20" t="s">
        <v>242</v>
      </c>
      <c r="F564" s="26">
        <v>8619</v>
      </c>
    </row>
    <row r="565" spans="1:6" ht="23">
      <c r="A565" s="21">
        <v>2002000492</v>
      </c>
      <c r="B565" s="23" t="s">
        <v>1249</v>
      </c>
      <c r="C565" s="20" t="s">
        <v>1250</v>
      </c>
      <c r="D565" s="21" t="s">
        <v>328</v>
      </c>
      <c r="E565" s="20" t="s">
        <v>185</v>
      </c>
      <c r="F565" s="26">
        <v>7418</v>
      </c>
    </row>
    <row r="566" spans="1:6" ht="23">
      <c r="A566" s="21">
        <v>2002000565</v>
      </c>
      <c r="B566" s="23" t="s">
        <v>1251</v>
      </c>
      <c r="C566" s="20" t="s">
        <v>1252</v>
      </c>
      <c r="D566" s="21" t="s">
        <v>383</v>
      </c>
      <c r="E566" s="20" t="s">
        <v>44</v>
      </c>
      <c r="F566" s="25">
        <v>645</v>
      </c>
    </row>
    <row r="567" spans="1:6" ht="23">
      <c r="A567" s="21">
        <v>2002000638</v>
      </c>
      <c r="B567" s="23" t="s">
        <v>1253</v>
      </c>
      <c r="C567" s="20" t="s">
        <v>1254</v>
      </c>
      <c r="D567" s="21" t="s">
        <v>383</v>
      </c>
      <c r="E567" s="20" t="s">
        <v>130</v>
      </c>
      <c r="F567" s="26">
        <v>10179</v>
      </c>
    </row>
    <row r="568" spans="1:6" ht="23">
      <c r="A568" s="21">
        <v>2002000719</v>
      </c>
      <c r="B568" s="23" t="s">
        <v>1255</v>
      </c>
      <c r="C568" s="20" t="s">
        <v>1256</v>
      </c>
      <c r="D568" s="21" t="s">
        <v>383</v>
      </c>
      <c r="E568" s="20" t="s">
        <v>44</v>
      </c>
      <c r="F568" s="26">
        <v>1632</v>
      </c>
    </row>
    <row r="569" spans="1:6" ht="23">
      <c r="A569" s="21">
        <v>2002000883</v>
      </c>
      <c r="B569" s="23" t="s">
        <v>1257</v>
      </c>
      <c r="C569" s="20" t="s">
        <v>1258</v>
      </c>
      <c r="D569" s="21" t="s">
        <v>328</v>
      </c>
      <c r="E569" s="20" t="s">
        <v>185</v>
      </c>
      <c r="F569" s="25">
        <v>0</v>
      </c>
    </row>
    <row r="570" spans="1:6" ht="23">
      <c r="A570" s="21">
        <v>2002000956</v>
      </c>
      <c r="B570" s="23" t="s">
        <v>1259</v>
      </c>
      <c r="C570" s="20" t="s">
        <v>1260</v>
      </c>
      <c r="D570" s="21" t="s">
        <v>328</v>
      </c>
      <c r="E570" s="20" t="s">
        <v>139</v>
      </c>
      <c r="F570" s="26">
        <v>2572</v>
      </c>
    </row>
    <row r="571" spans="1:6" ht="23">
      <c r="A571" s="21">
        <v>2002001065</v>
      </c>
      <c r="B571" s="23" t="s">
        <v>1261</v>
      </c>
      <c r="C571" s="20" t="s">
        <v>1262</v>
      </c>
      <c r="D571" s="21" t="s">
        <v>383</v>
      </c>
      <c r="E571" s="20" t="s">
        <v>244</v>
      </c>
      <c r="F571" s="25">
        <v>808</v>
      </c>
    </row>
    <row r="572" spans="1:6" ht="23">
      <c r="A572" s="21">
        <v>2002001138</v>
      </c>
      <c r="B572" s="23" t="s">
        <v>1263</v>
      </c>
      <c r="C572" s="20" t="s">
        <v>1264</v>
      </c>
      <c r="D572" s="21" t="s">
        <v>328</v>
      </c>
      <c r="E572" s="20" t="s">
        <v>171</v>
      </c>
      <c r="F572" s="25">
        <v>204</v>
      </c>
    </row>
    <row r="573" spans="1:6" ht="23">
      <c r="A573" s="21">
        <v>2002001456</v>
      </c>
      <c r="B573" s="23" t="s">
        <v>1265</v>
      </c>
      <c r="C573" s="20" t="s">
        <v>1266</v>
      </c>
      <c r="D573" s="21" t="s">
        <v>328</v>
      </c>
      <c r="E573" s="20" t="s">
        <v>99</v>
      </c>
      <c r="F573" s="26">
        <v>9362</v>
      </c>
    </row>
    <row r="574" spans="1:6">
      <c r="A574" s="21">
        <v>2002001529</v>
      </c>
      <c r="B574" s="23" t="s">
        <v>1267</v>
      </c>
      <c r="C574" s="20" t="s">
        <v>215</v>
      </c>
      <c r="D574" s="21" t="s">
        <v>317</v>
      </c>
      <c r="E574" s="20" t="s">
        <v>215</v>
      </c>
      <c r="F574" s="25">
        <v>744</v>
      </c>
    </row>
    <row r="575" spans="1:6" ht="23">
      <c r="A575" s="21">
        <v>2002001618</v>
      </c>
      <c r="B575" s="23" t="s">
        <v>1268</v>
      </c>
      <c r="C575" s="20" t="s">
        <v>1269</v>
      </c>
      <c r="D575" s="21" t="s">
        <v>328</v>
      </c>
      <c r="E575" s="20" t="s">
        <v>166</v>
      </c>
      <c r="F575" s="26">
        <v>1903</v>
      </c>
    </row>
    <row r="576" spans="1:6" ht="23">
      <c r="A576" s="21">
        <v>2002001847</v>
      </c>
      <c r="B576" s="23" t="s">
        <v>1270</v>
      </c>
      <c r="C576" s="20" t="s">
        <v>159</v>
      </c>
      <c r="D576" s="21" t="s">
        <v>383</v>
      </c>
      <c r="E576" s="20" t="s">
        <v>159</v>
      </c>
      <c r="F576" s="26">
        <v>13897</v>
      </c>
    </row>
    <row r="577" spans="1:6" ht="23">
      <c r="A577" s="21">
        <v>2002001911</v>
      </c>
      <c r="B577" s="23" t="s">
        <v>1271</v>
      </c>
      <c r="C577" s="20" t="s">
        <v>1271</v>
      </c>
      <c r="D577" s="21" t="s">
        <v>328</v>
      </c>
      <c r="E577" s="20" t="s">
        <v>185</v>
      </c>
      <c r="F577" s="25">
        <v>618</v>
      </c>
    </row>
    <row r="578" spans="1:6" ht="23">
      <c r="A578" s="21">
        <v>2002002029</v>
      </c>
      <c r="B578" s="23" t="s">
        <v>1272</v>
      </c>
      <c r="C578" s="20" t="s">
        <v>1273</v>
      </c>
      <c r="D578" s="21" t="s">
        <v>328</v>
      </c>
      <c r="E578" s="20" t="s">
        <v>139</v>
      </c>
      <c r="F578" s="25">
        <v>236</v>
      </c>
    </row>
    <row r="579" spans="1:6" ht="23">
      <c r="A579" s="21">
        <v>2002002118</v>
      </c>
      <c r="B579" s="23" t="s">
        <v>1274</v>
      </c>
      <c r="C579" s="20" t="s">
        <v>1275</v>
      </c>
      <c r="D579" s="21" t="s">
        <v>328</v>
      </c>
      <c r="E579" s="20" t="s">
        <v>139</v>
      </c>
      <c r="F579" s="25">
        <v>274</v>
      </c>
    </row>
    <row r="580" spans="1:6" ht="23">
      <c r="A580" s="21">
        <v>2002002411</v>
      </c>
      <c r="B580" s="23" t="s">
        <v>1276</v>
      </c>
      <c r="C580" s="20" t="s">
        <v>445</v>
      </c>
      <c r="D580" s="21" t="s">
        <v>328</v>
      </c>
      <c r="E580" s="20" t="s">
        <v>279</v>
      </c>
      <c r="F580" s="26">
        <v>15119</v>
      </c>
    </row>
    <row r="581" spans="1:6" ht="23">
      <c r="A581" s="21">
        <v>2002002665</v>
      </c>
      <c r="B581" s="23" t="s">
        <v>1277</v>
      </c>
      <c r="C581" s="20" t="s">
        <v>1278</v>
      </c>
      <c r="D581" s="21" t="s">
        <v>383</v>
      </c>
      <c r="E581" s="20" t="s">
        <v>309</v>
      </c>
      <c r="F581" s="25">
        <v>29</v>
      </c>
    </row>
    <row r="582" spans="1:6" ht="23">
      <c r="A582" s="21">
        <v>2002002738</v>
      </c>
      <c r="B582" s="23" t="s">
        <v>1279</v>
      </c>
      <c r="C582" s="20" t="s">
        <v>1280</v>
      </c>
      <c r="D582" s="21" t="s">
        <v>383</v>
      </c>
      <c r="E582" s="20" t="s">
        <v>309</v>
      </c>
      <c r="F582" s="25">
        <v>197</v>
      </c>
    </row>
    <row r="583" spans="1:6" ht="23">
      <c r="A583" s="21">
        <v>2002002819</v>
      </c>
      <c r="B583" s="23" t="s">
        <v>1281</v>
      </c>
      <c r="C583" s="20" t="s">
        <v>1282</v>
      </c>
      <c r="D583" s="21" t="s">
        <v>383</v>
      </c>
      <c r="E583" s="20" t="s">
        <v>309</v>
      </c>
      <c r="F583" s="25">
        <v>585</v>
      </c>
    </row>
    <row r="584" spans="1:6" ht="23">
      <c r="A584" s="21">
        <v>2002003238</v>
      </c>
      <c r="B584" s="23" t="s">
        <v>1283</v>
      </c>
      <c r="C584" s="20" t="s">
        <v>1284</v>
      </c>
      <c r="D584" s="21" t="s">
        <v>383</v>
      </c>
      <c r="E584" s="20" t="s">
        <v>309</v>
      </c>
      <c r="F584" s="25">
        <v>269</v>
      </c>
    </row>
    <row r="585" spans="1:6" ht="23">
      <c r="A585" s="21">
        <v>2002003483</v>
      </c>
      <c r="B585" s="23" t="s">
        <v>1285</v>
      </c>
      <c r="C585" s="20" t="s">
        <v>1286</v>
      </c>
      <c r="D585" s="21" t="s">
        <v>383</v>
      </c>
      <c r="E585" s="20" t="s">
        <v>309</v>
      </c>
      <c r="F585" s="25">
        <v>163</v>
      </c>
    </row>
    <row r="586" spans="1:6" ht="23">
      <c r="A586" s="21">
        <v>2002003556</v>
      </c>
      <c r="B586" s="23" t="s">
        <v>1287</v>
      </c>
      <c r="C586" s="20" t="s">
        <v>1288</v>
      </c>
      <c r="D586" s="21" t="s">
        <v>383</v>
      </c>
      <c r="E586" s="20" t="s">
        <v>309</v>
      </c>
      <c r="F586" s="26">
        <v>2309</v>
      </c>
    </row>
    <row r="587" spans="1:6" ht="23">
      <c r="A587" s="21">
        <v>2002003718</v>
      </c>
      <c r="B587" s="23" t="s">
        <v>1289</v>
      </c>
      <c r="C587" s="20" t="s">
        <v>1290</v>
      </c>
      <c r="D587" s="21" t="s">
        <v>383</v>
      </c>
      <c r="E587" s="20" t="s">
        <v>309</v>
      </c>
      <c r="F587" s="25">
        <v>967</v>
      </c>
    </row>
    <row r="588" spans="1:6" ht="23">
      <c r="A588" s="21">
        <v>2002003874</v>
      </c>
      <c r="B588" s="23" t="s">
        <v>1291</v>
      </c>
      <c r="C588" s="20" t="s">
        <v>1292</v>
      </c>
      <c r="D588" s="21" t="s">
        <v>383</v>
      </c>
      <c r="E588" s="20" t="s">
        <v>185</v>
      </c>
      <c r="F588" s="26">
        <v>5777</v>
      </c>
    </row>
    <row r="589" spans="1:6" ht="23">
      <c r="A589" s="21">
        <v>2002003947</v>
      </c>
      <c r="B589" s="23" t="s">
        <v>1293</v>
      </c>
      <c r="C589" s="20" t="s">
        <v>1294</v>
      </c>
      <c r="D589" s="21" t="s">
        <v>383</v>
      </c>
      <c r="E589" s="20" t="s">
        <v>265</v>
      </c>
      <c r="F589" s="25">
        <v>902</v>
      </c>
    </row>
    <row r="590" spans="1:6" ht="23">
      <c r="A590" s="21">
        <v>2002004129</v>
      </c>
      <c r="B590" s="23" t="s">
        <v>1295</v>
      </c>
      <c r="C590" s="20" t="s">
        <v>61</v>
      </c>
      <c r="D590" s="21" t="s">
        <v>383</v>
      </c>
      <c r="E590" s="20" t="s">
        <v>61</v>
      </c>
      <c r="F590" s="26">
        <v>82850</v>
      </c>
    </row>
    <row r="591" spans="1:6" ht="23">
      <c r="A591" s="21">
        <v>2002004218</v>
      </c>
      <c r="B591" s="23" t="s">
        <v>1296</v>
      </c>
      <c r="C591" s="20" t="s">
        <v>1297</v>
      </c>
      <c r="D591" s="21" t="s">
        <v>383</v>
      </c>
      <c r="E591" s="20" t="s">
        <v>309</v>
      </c>
      <c r="F591" s="26">
        <v>12523</v>
      </c>
    </row>
    <row r="592" spans="1:6" ht="23">
      <c r="A592" s="21">
        <v>2002004374</v>
      </c>
      <c r="B592" s="23" t="s">
        <v>1298</v>
      </c>
      <c r="C592" s="20" t="s">
        <v>1299</v>
      </c>
      <c r="D592" s="21" t="s">
        <v>383</v>
      </c>
      <c r="E592" s="20" t="s">
        <v>309</v>
      </c>
      <c r="F592" s="26">
        <v>3781</v>
      </c>
    </row>
    <row r="593" spans="1:6" ht="23">
      <c r="A593" s="21">
        <v>2002004447</v>
      </c>
      <c r="B593" s="23" t="s">
        <v>1300</v>
      </c>
      <c r="C593" s="20" t="s">
        <v>1301</v>
      </c>
      <c r="D593" s="21" t="s">
        <v>383</v>
      </c>
      <c r="E593" s="20" t="s">
        <v>309</v>
      </c>
      <c r="F593" s="26">
        <v>16068</v>
      </c>
    </row>
    <row r="594" spans="1:6" ht="23">
      <c r="A594" s="21">
        <v>2002004692</v>
      </c>
      <c r="B594" s="23" t="s">
        <v>1302</v>
      </c>
      <c r="C594" s="20" t="s">
        <v>1303</v>
      </c>
      <c r="D594" s="21" t="s">
        <v>383</v>
      </c>
      <c r="E594" s="20" t="s">
        <v>130</v>
      </c>
      <c r="F594" s="25">
        <v>744</v>
      </c>
    </row>
    <row r="595" spans="1:6" ht="23">
      <c r="A595" s="21">
        <v>2002004765</v>
      </c>
      <c r="B595" s="23" t="s">
        <v>1304</v>
      </c>
      <c r="C595" s="20" t="s">
        <v>1305</v>
      </c>
      <c r="D595" s="21" t="s">
        <v>383</v>
      </c>
      <c r="E595" s="20" t="s">
        <v>190</v>
      </c>
      <c r="F595" s="26">
        <v>166827</v>
      </c>
    </row>
    <row r="596" spans="1:6" ht="23">
      <c r="A596" s="21">
        <v>2002004838</v>
      </c>
      <c r="B596" s="23" t="s">
        <v>913</v>
      </c>
      <c r="C596" s="20" t="s">
        <v>914</v>
      </c>
      <c r="D596" s="21" t="s">
        <v>328</v>
      </c>
      <c r="E596" s="20" t="s">
        <v>67</v>
      </c>
      <c r="F596" s="26">
        <v>1930</v>
      </c>
    </row>
    <row r="597" spans="1:6" ht="23">
      <c r="A597" s="21">
        <v>2003000119</v>
      </c>
      <c r="B597" s="23" t="s">
        <v>1306</v>
      </c>
      <c r="C597" s="20" t="s">
        <v>1307</v>
      </c>
      <c r="D597" s="21" t="s">
        <v>317</v>
      </c>
      <c r="E597" s="20" t="s">
        <v>166</v>
      </c>
      <c r="F597" s="25">
        <v>466</v>
      </c>
    </row>
    <row r="598" spans="1:6" ht="23">
      <c r="A598" s="21">
        <v>2003000283</v>
      </c>
      <c r="B598" s="23" t="s">
        <v>1308</v>
      </c>
      <c r="C598" s="20" t="s">
        <v>1309</v>
      </c>
      <c r="D598" s="21" t="s">
        <v>328</v>
      </c>
      <c r="E598" s="20" t="s">
        <v>44</v>
      </c>
      <c r="F598" s="26">
        <v>1625</v>
      </c>
    </row>
    <row r="599" spans="1:6" ht="23">
      <c r="A599" s="21">
        <v>2003000747</v>
      </c>
      <c r="B599" s="23" t="s">
        <v>1310</v>
      </c>
      <c r="C599" s="20" t="s">
        <v>1311</v>
      </c>
      <c r="D599" s="21" t="s">
        <v>328</v>
      </c>
      <c r="E599" s="20" t="s">
        <v>44</v>
      </c>
      <c r="F599" s="25">
        <v>131</v>
      </c>
    </row>
    <row r="600" spans="1:6" ht="23">
      <c r="A600" s="21">
        <v>2003000992</v>
      </c>
      <c r="B600" s="23" t="s">
        <v>1312</v>
      </c>
      <c r="C600" s="20" t="s">
        <v>1313</v>
      </c>
      <c r="D600" s="21" t="s">
        <v>383</v>
      </c>
      <c r="E600" s="20" t="s">
        <v>167</v>
      </c>
      <c r="F600" s="25">
        <v>61</v>
      </c>
    </row>
    <row r="601" spans="1:6" ht="23">
      <c r="A601" s="21">
        <v>2003001174</v>
      </c>
      <c r="B601" s="23" t="s">
        <v>1314</v>
      </c>
      <c r="C601" s="20" t="s">
        <v>1315</v>
      </c>
      <c r="D601" s="21" t="s">
        <v>328</v>
      </c>
      <c r="E601" s="20" t="s">
        <v>166</v>
      </c>
      <c r="F601" s="25">
        <v>146</v>
      </c>
    </row>
    <row r="602" spans="1:6">
      <c r="A602" s="21">
        <v>2003001247</v>
      </c>
      <c r="B602" s="23" t="s">
        <v>1316</v>
      </c>
      <c r="C602" s="20" t="s">
        <v>1316</v>
      </c>
      <c r="D602" s="21" t="s">
        <v>317</v>
      </c>
      <c r="E602" s="20" t="s">
        <v>166</v>
      </c>
      <c r="F602" s="26">
        <v>1353</v>
      </c>
    </row>
    <row r="603" spans="1:6" ht="23">
      <c r="A603" s="21">
        <v>2003001311</v>
      </c>
      <c r="B603" s="23" t="s">
        <v>1317</v>
      </c>
      <c r="C603" s="20" t="s">
        <v>1318</v>
      </c>
      <c r="D603" s="21" t="s">
        <v>328</v>
      </c>
      <c r="E603" s="20" t="s">
        <v>99</v>
      </c>
      <c r="F603" s="25">
        <v>584</v>
      </c>
    </row>
    <row r="604" spans="1:6" ht="23">
      <c r="A604" s="21">
        <v>2003001565</v>
      </c>
      <c r="B604" s="23" t="s">
        <v>1319</v>
      </c>
      <c r="C604" s="20" t="s">
        <v>1320</v>
      </c>
      <c r="D604" s="21" t="s">
        <v>328</v>
      </c>
      <c r="E604" s="20" t="s">
        <v>166</v>
      </c>
      <c r="F604" s="25">
        <v>1</v>
      </c>
    </row>
    <row r="605" spans="1:6" ht="23">
      <c r="A605" s="21">
        <v>2003001638</v>
      </c>
      <c r="B605" s="23" t="s">
        <v>1321</v>
      </c>
      <c r="C605" s="20" t="s">
        <v>1322</v>
      </c>
      <c r="D605" s="21" t="s">
        <v>383</v>
      </c>
      <c r="E605" s="20" t="s">
        <v>44</v>
      </c>
      <c r="F605" s="25">
        <v>314</v>
      </c>
    </row>
    <row r="606" spans="1:6" ht="23">
      <c r="A606" s="21">
        <v>2003001719</v>
      </c>
      <c r="B606" s="23" t="s">
        <v>1323</v>
      </c>
      <c r="C606" s="20" t="s">
        <v>1324</v>
      </c>
      <c r="D606" s="21" t="s">
        <v>328</v>
      </c>
      <c r="E606" s="20" t="s">
        <v>139</v>
      </c>
      <c r="F606" s="25">
        <v>0</v>
      </c>
    </row>
    <row r="607" spans="1:6" ht="23">
      <c r="A607" s="21">
        <v>2003001956</v>
      </c>
      <c r="B607" s="23" t="s">
        <v>1325</v>
      </c>
      <c r="C607" s="20" t="s">
        <v>696</v>
      </c>
      <c r="D607" s="21" t="s">
        <v>383</v>
      </c>
      <c r="E607" s="20" t="s">
        <v>226</v>
      </c>
      <c r="F607" s="25">
        <v>896</v>
      </c>
    </row>
    <row r="608" spans="1:6" ht="23">
      <c r="A608" s="21">
        <v>2003002138</v>
      </c>
      <c r="B608" s="23" t="s">
        <v>1326</v>
      </c>
      <c r="C608" s="20" t="s">
        <v>1326</v>
      </c>
      <c r="D608" s="21" t="s">
        <v>317</v>
      </c>
      <c r="E608" s="20" t="s">
        <v>185</v>
      </c>
      <c r="F608" s="25">
        <v>0</v>
      </c>
    </row>
    <row r="609" spans="1:6" ht="23">
      <c r="A609" s="21">
        <v>2003002219</v>
      </c>
      <c r="B609" s="23" t="s">
        <v>1327</v>
      </c>
      <c r="C609" s="20" t="s">
        <v>1327</v>
      </c>
      <c r="D609" s="21" t="s">
        <v>317</v>
      </c>
      <c r="E609" s="20" t="s">
        <v>185</v>
      </c>
      <c r="F609" s="25">
        <v>2</v>
      </c>
    </row>
    <row r="610" spans="1:6" ht="34.5">
      <c r="A610" s="21">
        <v>2003002383</v>
      </c>
      <c r="B610" s="23" t="s">
        <v>1328</v>
      </c>
      <c r="C610" s="20" t="s">
        <v>1328</v>
      </c>
      <c r="D610" s="21" t="s">
        <v>317</v>
      </c>
      <c r="E610" s="20" t="s">
        <v>185</v>
      </c>
      <c r="F610" s="25">
        <v>338</v>
      </c>
    </row>
    <row r="611" spans="1:6" ht="23">
      <c r="A611" s="21">
        <v>2003002456</v>
      </c>
      <c r="B611" s="23" t="s">
        <v>1329</v>
      </c>
      <c r="C611" s="20" t="s">
        <v>1329</v>
      </c>
      <c r="D611" s="21" t="s">
        <v>317</v>
      </c>
      <c r="E611" s="20" t="s">
        <v>185</v>
      </c>
      <c r="F611" s="26">
        <v>3276</v>
      </c>
    </row>
    <row r="612" spans="1:6" ht="23">
      <c r="A612" s="21">
        <v>2003002529</v>
      </c>
      <c r="B612" s="23" t="s">
        <v>1330</v>
      </c>
      <c r="C612" s="20" t="s">
        <v>1330</v>
      </c>
      <c r="D612" s="21" t="s">
        <v>317</v>
      </c>
      <c r="E612" s="20" t="s">
        <v>185</v>
      </c>
      <c r="F612" s="25">
        <v>1</v>
      </c>
    </row>
    <row r="613" spans="1:6" ht="23">
      <c r="A613" s="21">
        <v>2003002618</v>
      </c>
      <c r="B613" s="23" t="s">
        <v>1331</v>
      </c>
      <c r="C613" s="20" t="s">
        <v>1331</v>
      </c>
      <c r="D613" s="21" t="s">
        <v>317</v>
      </c>
      <c r="E613" s="20" t="s">
        <v>185</v>
      </c>
      <c r="F613" s="26">
        <v>2872</v>
      </c>
    </row>
    <row r="614" spans="1:6" ht="23">
      <c r="A614" s="21">
        <v>2003002911</v>
      </c>
      <c r="B614" s="23" t="s">
        <v>1332</v>
      </c>
      <c r="C614" s="20" t="s">
        <v>1333</v>
      </c>
      <c r="D614" s="21" t="s">
        <v>328</v>
      </c>
      <c r="E614" s="20" t="s">
        <v>171</v>
      </c>
      <c r="F614" s="26">
        <v>1485</v>
      </c>
    </row>
    <row r="615" spans="1:6" ht="23">
      <c r="A615" s="21">
        <v>2003003029</v>
      </c>
      <c r="B615" s="23" t="s">
        <v>1334</v>
      </c>
      <c r="C615" s="20" t="s">
        <v>1335</v>
      </c>
      <c r="D615" s="21" t="s">
        <v>328</v>
      </c>
      <c r="E615" s="20" t="s">
        <v>171</v>
      </c>
      <c r="F615" s="26">
        <v>8890</v>
      </c>
    </row>
    <row r="616" spans="1:6" ht="23">
      <c r="A616" s="21">
        <v>2004000147</v>
      </c>
      <c r="B616" s="23" t="s">
        <v>1336</v>
      </c>
      <c r="C616" s="20" t="s">
        <v>1337</v>
      </c>
      <c r="D616" s="21" t="s">
        <v>383</v>
      </c>
      <c r="E616" s="20" t="s">
        <v>53</v>
      </c>
      <c r="F616" s="26">
        <v>3020</v>
      </c>
    </row>
    <row r="617" spans="1:6" ht="23">
      <c r="A617" s="21">
        <v>2004000211</v>
      </c>
      <c r="B617" s="23" t="s">
        <v>1338</v>
      </c>
      <c r="C617" s="20" t="s">
        <v>1339</v>
      </c>
      <c r="D617" s="21" t="s">
        <v>383</v>
      </c>
      <c r="E617" s="20" t="s">
        <v>169</v>
      </c>
      <c r="F617" s="25">
        <v>343</v>
      </c>
    </row>
    <row r="618" spans="1:6" ht="23">
      <c r="A618" s="21">
        <v>2004000392</v>
      </c>
      <c r="B618" s="23" t="s">
        <v>1340</v>
      </c>
      <c r="C618" s="20" t="s">
        <v>1340</v>
      </c>
      <c r="D618" s="21" t="s">
        <v>383</v>
      </c>
      <c r="E618" s="20" t="s">
        <v>166</v>
      </c>
      <c r="F618" s="26">
        <v>1032</v>
      </c>
    </row>
    <row r="619" spans="1:6" ht="23">
      <c r="A619" s="21">
        <v>2004000465</v>
      </c>
      <c r="B619" s="23" t="s">
        <v>1341</v>
      </c>
      <c r="C619" s="20" t="s">
        <v>1341</v>
      </c>
      <c r="D619" s="21" t="s">
        <v>383</v>
      </c>
      <c r="E619" s="20" t="s">
        <v>166</v>
      </c>
      <c r="F619" s="26">
        <v>13495</v>
      </c>
    </row>
    <row r="620" spans="1:6" ht="23">
      <c r="A620" s="21">
        <v>2004000538</v>
      </c>
      <c r="B620" s="23" t="s">
        <v>1342</v>
      </c>
      <c r="C620" s="20" t="s">
        <v>1342</v>
      </c>
      <c r="D620" s="21" t="s">
        <v>383</v>
      </c>
      <c r="E620" s="20" t="s">
        <v>166</v>
      </c>
      <c r="F620" s="26">
        <v>17428</v>
      </c>
    </row>
    <row r="621" spans="1:6" ht="23">
      <c r="A621" s="21">
        <v>2004000929</v>
      </c>
      <c r="B621" s="23" t="s">
        <v>1343</v>
      </c>
      <c r="C621" s="20" t="s">
        <v>1344</v>
      </c>
      <c r="D621" s="21" t="s">
        <v>328</v>
      </c>
      <c r="E621" s="20" t="s">
        <v>106</v>
      </c>
      <c r="F621" s="25">
        <v>176</v>
      </c>
    </row>
    <row r="622" spans="1:6" ht="23">
      <c r="A622" s="21">
        <v>2004001356</v>
      </c>
      <c r="B622" s="23" t="s">
        <v>1345</v>
      </c>
      <c r="C622" s="20" t="s">
        <v>1346</v>
      </c>
      <c r="D622" s="21" t="s">
        <v>328</v>
      </c>
      <c r="E622" s="20" t="s">
        <v>185</v>
      </c>
      <c r="F622" s="25">
        <v>63</v>
      </c>
    </row>
    <row r="623" spans="1:6" ht="23">
      <c r="A623" s="21">
        <v>2004001518</v>
      </c>
      <c r="B623" s="23" t="s">
        <v>1347</v>
      </c>
      <c r="C623" s="20" t="s">
        <v>1348</v>
      </c>
      <c r="D623" s="21" t="s">
        <v>328</v>
      </c>
      <c r="E623" s="20" t="s">
        <v>166</v>
      </c>
      <c r="F623" s="25">
        <v>277</v>
      </c>
    </row>
    <row r="624" spans="1:6" ht="23">
      <c r="A624" s="21">
        <v>2004001747</v>
      </c>
      <c r="B624" s="23" t="s">
        <v>1349</v>
      </c>
      <c r="C624" s="20" t="s">
        <v>1350</v>
      </c>
      <c r="D624" s="21" t="s">
        <v>328</v>
      </c>
      <c r="E624" s="20" t="s">
        <v>185</v>
      </c>
      <c r="F624" s="25">
        <v>0</v>
      </c>
    </row>
    <row r="625" spans="1:6" ht="23">
      <c r="A625" s="21">
        <v>2004001992</v>
      </c>
      <c r="B625" s="23" t="s">
        <v>1351</v>
      </c>
      <c r="C625" s="20" t="s">
        <v>79</v>
      </c>
      <c r="D625" s="21" t="s">
        <v>328</v>
      </c>
      <c r="E625" s="20" t="s">
        <v>79</v>
      </c>
      <c r="F625" s="26">
        <v>4301</v>
      </c>
    </row>
    <row r="626" spans="1:6" ht="23">
      <c r="A626" s="21">
        <v>2004002018</v>
      </c>
      <c r="B626" s="23" t="s">
        <v>1352</v>
      </c>
      <c r="C626" s="20" t="s">
        <v>193</v>
      </c>
      <c r="D626" s="21" t="s">
        <v>383</v>
      </c>
      <c r="E626" s="20" t="s">
        <v>193</v>
      </c>
      <c r="F626" s="26">
        <v>28112</v>
      </c>
    </row>
    <row r="627" spans="1:6" ht="23">
      <c r="A627" s="21">
        <v>2004002174</v>
      </c>
      <c r="B627" s="23" t="s">
        <v>1353</v>
      </c>
      <c r="C627" s="20" t="s">
        <v>1354</v>
      </c>
      <c r="D627" s="21" t="s">
        <v>328</v>
      </c>
      <c r="E627" s="20" t="s">
        <v>44</v>
      </c>
      <c r="F627" s="26">
        <v>127679</v>
      </c>
    </row>
    <row r="628" spans="1:6" ht="23">
      <c r="A628" s="21">
        <v>2004002311</v>
      </c>
      <c r="B628" s="23" t="s">
        <v>1355</v>
      </c>
      <c r="C628" s="20" t="s">
        <v>1356</v>
      </c>
      <c r="D628" s="21" t="s">
        <v>328</v>
      </c>
      <c r="E628" s="20" t="s">
        <v>185</v>
      </c>
      <c r="F628" s="26">
        <v>1485</v>
      </c>
    </row>
    <row r="629" spans="1:6" ht="23">
      <c r="A629" s="21">
        <v>2004002311</v>
      </c>
      <c r="B629" s="23" t="s">
        <v>1355</v>
      </c>
      <c r="C629" s="20" t="s">
        <v>1356</v>
      </c>
      <c r="D629" s="21" t="s">
        <v>328</v>
      </c>
      <c r="E629" s="20" t="s">
        <v>288</v>
      </c>
      <c r="F629" s="26">
        <v>1098</v>
      </c>
    </row>
    <row r="630" spans="1:6" ht="23">
      <c r="A630" s="21">
        <v>2004002492</v>
      </c>
      <c r="B630" s="23" t="s">
        <v>1357</v>
      </c>
      <c r="C630" s="20" t="s">
        <v>215</v>
      </c>
      <c r="D630" s="21" t="s">
        <v>328</v>
      </c>
      <c r="E630" s="20" t="s">
        <v>215</v>
      </c>
      <c r="F630" s="26">
        <v>4551</v>
      </c>
    </row>
    <row r="631" spans="1:6" ht="23">
      <c r="A631" s="21">
        <v>2004002565</v>
      </c>
      <c r="B631" s="23" t="s">
        <v>1358</v>
      </c>
      <c r="C631" s="20" t="s">
        <v>1359</v>
      </c>
      <c r="D631" s="21" t="s">
        <v>328</v>
      </c>
      <c r="E631" s="20" t="s">
        <v>185</v>
      </c>
      <c r="F631" s="26">
        <v>2072</v>
      </c>
    </row>
    <row r="632" spans="1:6" ht="34.5">
      <c r="A632" s="21">
        <v>2004002638</v>
      </c>
      <c r="B632" s="23" t="s">
        <v>1360</v>
      </c>
      <c r="C632" s="20" t="s">
        <v>1361</v>
      </c>
      <c r="D632" s="21" t="s">
        <v>383</v>
      </c>
      <c r="E632" s="20" t="s">
        <v>185</v>
      </c>
      <c r="F632" s="26">
        <v>7901</v>
      </c>
    </row>
    <row r="633" spans="1:6" ht="34.5">
      <c r="A633" s="21">
        <v>2004002711</v>
      </c>
      <c r="B633" s="23" t="s">
        <v>1362</v>
      </c>
      <c r="C633" s="20" t="s">
        <v>1363</v>
      </c>
      <c r="D633" s="21" t="s">
        <v>328</v>
      </c>
      <c r="E633" s="20" t="s">
        <v>238</v>
      </c>
      <c r="F633" s="26">
        <v>246639</v>
      </c>
    </row>
    <row r="634" spans="1:6" ht="23">
      <c r="A634" s="21">
        <v>2004002883</v>
      </c>
      <c r="B634" s="23" t="s">
        <v>1364</v>
      </c>
      <c r="C634" s="20" t="s">
        <v>1365</v>
      </c>
      <c r="D634" s="21" t="s">
        <v>328</v>
      </c>
      <c r="E634" s="20" t="s">
        <v>258</v>
      </c>
      <c r="F634" s="26">
        <v>15241</v>
      </c>
    </row>
    <row r="635" spans="1:6" ht="34.5">
      <c r="A635" s="21">
        <v>2004002956</v>
      </c>
      <c r="B635" s="23" t="s">
        <v>1366</v>
      </c>
      <c r="C635" s="20" t="s">
        <v>1367</v>
      </c>
      <c r="D635" s="21" t="s">
        <v>328</v>
      </c>
      <c r="E635" s="20" t="s">
        <v>181</v>
      </c>
      <c r="F635" s="26">
        <v>23378</v>
      </c>
    </row>
    <row r="636" spans="1:6" ht="23">
      <c r="A636" s="21">
        <v>2004003065</v>
      </c>
      <c r="B636" s="23" t="s">
        <v>1368</v>
      </c>
      <c r="C636" s="20" t="s">
        <v>1367</v>
      </c>
      <c r="D636" s="21" t="s">
        <v>328</v>
      </c>
      <c r="E636" s="20" t="s">
        <v>176</v>
      </c>
      <c r="F636" s="26">
        <v>29864</v>
      </c>
    </row>
    <row r="637" spans="1:6" ht="23">
      <c r="A637" s="21">
        <v>2004003138</v>
      </c>
      <c r="B637" s="23" t="s">
        <v>1369</v>
      </c>
      <c r="C637" s="20" t="s">
        <v>1370</v>
      </c>
      <c r="D637" s="21" t="s">
        <v>317</v>
      </c>
      <c r="E637" s="20" t="s">
        <v>166</v>
      </c>
      <c r="F637" s="25">
        <v>32</v>
      </c>
    </row>
    <row r="638" spans="1:6" ht="23">
      <c r="A638" s="21">
        <v>2005000183</v>
      </c>
      <c r="B638" s="23" t="s">
        <v>1371</v>
      </c>
      <c r="C638" s="20" t="s">
        <v>1372</v>
      </c>
      <c r="D638" s="21" t="s">
        <v>328</v>
      </c>
      <c r="E638" s="20" t="s">
        <v>79</v>
      </c>
      <c r="F638" s="26">
        <v>22311</v>
      </c>
    </row>
    <row r="639" spans="1:6" ht="23">
      <c r="A639" s="21">
        <v>2005000256</v>
      </c>
      <c r="B639" s="23" t="s">
        <v>1373</v>
      </c>
      <c r="C639" s="20" t="s">
        <v>1374</v>
      </c>
      <c r="D639" s="21" t="s">
        <v>383</v>
      </c>
      <c r="E639" s="20" t="s">
        <v>44</v>
      </c>
      <c r="F639" s="26">
        <v>1315</v>
      </c>
    </row>
    <row r="640" spans="1:6" ht="23">
      <c r="A640" s="21">
        <v>2005000329</v>
      </c>
      <c r="B640" s="23" t="s">
        <v>1375</v>
      </c>
      <c r="C640" s="20" t="s">
        <v>1376</v>
      </c>
      <c r="D640" s="21" t="s">
        <v>328</v>
      </c>
      <c r="E640" s="20" t="s">
        <v>99</v>
      </c>
      <c r="F640" s="25">
        <v>196</v>
      </c>
    </row>
    <row r="641" spans="1:6" ht="23">
      <c r="A641" s="21">
        <v>2005000411</v>
      </c>
      <c r="B641" s="23" t="s">
        <v>1377</v>
      </c>
      <c r="C641" s="20" t="s">
        <v>1378</v>
      </c>
      <c r="D641" s="21" t="s">
        <v>328</v>
      </c>
      <c r="E641" s="20" t="s">
        <v>185</v>
      </c>
      <c r="F641" s="26">
        <v>2399</v>
      </c>
    </row>
    <row r="642" spans="1:6" ht="23">
      <c r="A642" s="21">
        <v>2005000647</v>
      </c>
      <c r="B642" s="23" t="s">
        <v>1379</v>
      </c>
      <c r="C642" s="20" t="s">
        <v>1380</v>
      </c>
      <c r="D642" s="21" t="s">
        <v>328</v>
      </c>
      <c r="E642" s="20" t="s">
        <v>288</v>
      </c>
      <c r="F642" s="26">
        <v>8268</v>
      </c>
    </row>
    <row r="643" spans="1:6" ht="23">
      <c r="A643" s="21">
        <v>2005000711</v>
      </c>
      <c r="B643" s="23" t="s">
        <v>1381</v>
      </c>
      <c r="C643" s="20" t="s">
        <v>1382</v>
      </c>
      <c r="D643" s="21" t="s">
        <v>328</v>
      </c>
      <c r="E643" s="20" t="s">
        <v>185</v>
      </c>
      <c r="F643" s="25">
        <v>189</v>
      </c>
    </row>
    <row r="644" spans="1:6" ht="23">
      <c r="A644" s="21">
        <v>2005000892</v>
      </c>
      <c r="B644" s="23" t="s">
        <v>1383</v>
      </c>
      <c r="C644" s="20" t="s">
        <v>1384</v>
      </c>
      <c r="D644" s="21" t="s">
        <v>328</v>
      </c>
      <c r="E644" s="20" t="s">
        <v>155</v>
      </c>
      <c r="F644" s="26">
        <v>2029</v>
      </c>
    </row>
    <row r="645" spans="1:6" ht="23">
      <c r="A645" s="21">
        <v>2005000965</v>
      </c>
      <c r="B645" s="23" t="s">
        <v>1385</v>
      </c>
      <c r="C645" s="20" t="s">
        <v>1386</v>
      </c>
      <c r="D645" s="21" t="s">
        <v>328</v>
      </c>
      <c r="E645" s="20" t="s">
        <v>249</v>
      </c>
      <c r="F645" s="26">
        <v>5498</v>
      </c>
    </row>
    <row r="646" spans="1:6">
      <c r="A646" s="21">
        <v>2005001074</v>
      </c>
      <c r="B646" s="23" t="s">
        <v>1387</v>
      </c>
      <c r="C646" s="20" t="s">
        <v>1388</v>
      </c>
      <c r="D646" s="21" t="s">
        <v>317</v>
      </c>
      <c r="E646" s="20" t="s">
        <v>166</v>
      </c>
      <c r="F646" s="25">
        <v>66</v>
      </c>
    </row>
    <row r="647" spans="1:6" ht="23">
      <c r="A647" s="21">
        <v>2005001211</v>
      </c>
      <c r="B647" s="23" t="s">
        <v>1389</v>
      </c>
      <c r="C647" s="20" t="s">
        <v>1390</v>
      </c>
      <c r="D647" s="21" t="s">
        <v>328</v>
      </c>
      <c r="E647" s="20" t="s">
        <v>44</v>
      </c>
      <c r="F647" s="26">
        <v>3718</v>
      </c>
    </row>
    <row r="648" spans="1:6" ht="23">
      <c r="A648" s="21">
        <v>2005001392</v>
      </c>
      <c r="B648" s="23" t="s">
        <v>1391</v>
      </c>
      <c r="C648" s="20" t="s">
        <v>1392</v>
      </c>
      <c r="D648" s="21" t="s">
        <v>383</v>
      </c>
      <c r="E648" s="20" t="s">
        <v>166</v>
      </c>
      <c r="F648" s="26">
        <v>1077</v>
      </c>
    </row>
    <row r="649" spans="1:6" ht="23">
      <c r="A649" s="21">
        <v>2005001538</v>
      </c>
      <c r="B649" s="23" t="s">
        <v>1393</v>
      </c>
      <c r="C649" s="20" t="s">
        <v>1394</v>
      </c>
      <c r="D649" s="21" t="s">
        <v>328</v>
      </c>
      <c r="E649" s="20" t="s">
        <v>270</v>
      </c>
      <c r="F649" s="25">
        <v>508</v>
      </c>
    </row>
    <row r="650" spans="1:6" ht="23">
      <c r="A650" s="21">
        <v>2005001783</v>
      </c>
      <c r="B650" s="23" t="s">
        <v>1395</v>
      </c>
      <c r="C650" s="20" t="s">
        <v>1396</v>
      </c>
      <c r="D650" s="21" t="s">
        <v>328</v>
      </c>
      <c r="E650" s="20" t="s">
        <v>237</v>
      </c>
      <c r="F650" s="26">
        <v>5456</v>
      </c>
    </row>
    <row r="651" spans="1:6" ht="23">
      <c r="A651" s="21">
        <v>2005002038</v>
      </c>
      <c r="B651" s="23" t="s">
        <v>1397</v>
      </c>
      <c r="C651" s="20" t="s">
        <v>1398</v>
      </c>
      <c r="D651" s="21" t="s">
        <v>328</v>
      </c>
      <c r="E651" s="20" t="s">
        <v>141</v>
      </c>
      <c r="F651" s="25">
        <v>0</v>
      </c>
    </row>
    <row r="652" spans="1:6">
      <c r="A652" s="21">
        <v>2005002283</v>
      </c>
      <c r="B652" s="23" t="s">
        <v>1399</v>
      </c>
      <c r="C652" s="20" t="s">
        <v>1400</v>
      </c>
      <c r="D652" s="21" t="s">
        <v>317</v>
      </c>
      <c r="E652" s="20" t="s">
        <v>69</v>
      </c>
      <c r="F652" s="26">
        <v>1863</v>
      </c>
    </row>
    <row r="653" spans="1:6" ht="23">
      <c r="A653" s="21">
        <v>2005002356</v>
      </c>
      <c r="B653" s="23" t="s">
        <v>1401</v>
      </c>
      <c r="C653" s="20" t="s">
        <v>1402</v>
      </c>
      <c r="D653" s="21" t="s">
        <v>383</v>
      </c>
      <c r="E653" s="20" t="s">
        <v>69</v>
      </c>
      <c r="F653" s="26">
        <v>4313</v>
      </c>
    </row>
    <row r="654" spans="1:6" ht="23">
      <c r="A654" s="21">
        <v>2005002747</v>
      </c>
      <c r="B654" s="23" t="s">
        <v>1403</v>
      </c>
      <c r="C654" s="20" t="s">
        <v>1404</v>
      </c>
      <c r="D654" s="21" t="s">
        <v>383</v>
      </c>
      <c r="E654" s="20" t="s">
        <v>235</v>
      </c>
      <c r="F654" s="25">
        <v>399</v>
      </c>
    </row>
    <row r="655" spans="1:6" ht="23">
      <c r="A655" s="21">
        <v>2005002992</v>
      </c>
      <c r="B655" s="23" t="s">
        <v>1405</v>
      </c>
      <c r="C655" s="20" t="s">
        <v>1406</v>
      </c>
      <c r="D655" s="21" t="s">
        <v>383</v>
      </c>
      <c r="E655" s="20" t="s">
        <v>139</v>
      </c>
      <c r="F655" s="26">
        <v>3165</v>
      </c>
    </row>
    <row r="656" spans="1:6" ht="23">
      <c r="A656" s="21">
        <v>2005003011</v>
      </c>
      <c r="B656" s="23" t="s">
        <v>1407</v>
      </c>
      <c r="C656" s="20" t="s">
        <v>1408</v>
      </c>
      <c r="D656" s="21" t="s">
        <v>328</v>
      </c>
      <c r="E656" s="20" t="s">
        <v>169</v>
      </c>
      <c r="F656" s="26">
        <v>1692</v>
      </c>
    </row>
    <row r="657" spans="1:6" ht="23">
      <c r="A657" s="21">
        <v>2005003638</v>
      </c>
      <c r="B657" s="23" t="s">
        <v>1409</v>
      </c>
      <c r="C657" s="20" t="s">
        <v>1410</v>
      </c>
      <c r="D657" s="21" t="s">
        <v>383</v>
      </c>
      <c r="E657" s="20" t="s">
        <v>139</v>
      </c>
      <c r="F657" s="26">
        <v>5342</v>
      </c>
    </row>
    <row r="658" spans="1:6" ht="23">
      <c r="A658" s="21">
        <v>2005003883</v>
      </c>
      <c r="B658" s="23" t="s">
        <v>1411</v>
      </c>
      <c r="C658" s="20" t="s">
        <v>1412</v>
      </c>
      <c r="D658" s="21" t="s">
        <v>383</v>
      </c>
      <c r="E658" s="20" t="s">
        <v>137</v>
      </c>
      <c r="F658" s="26">
        <v>10295</v>
      </c>
    </row>
    <row r="659" spans="1:6" ht="23">
      <c r="A659" s="21">
        <v>2005003956</v>
      </c>
      <c r="B659" s="23" t="s">
        <v>983</v>
      </c>
      <c r="C659" s="20" t="s">
        <v>1413</v>
      </c>
      <c r="D659" s="21" t="s">
        <v>383</v>
      </c>
      <c r="E659" s="20" t="s">
        <v>40</v>
      </c>
      <c r="F659" s="25">
        <v>319</v>
      </c>
    </row>
    <row r="660" spans="1:6" ht="23">
      <c r="A660" s="21">
        <v>2005004065</v>
      </c>
      <c r="B660" s="23" t="s">
        <v>1414</v>
      </c>
      <c r="C660" s="20" t="s">
        <v>1415</v>
      </c>
      <c r="D660" s="21" t="s">
        <v>328</v>
      </c>
      <c r="E660" s="20" t="s">
        <v>166</v>
      </c>
      <c r="F660" s="26">
        <v>1158</v>
      </c>
    </row>
    <row r="661" spans="1:6" ht="23">
      <c r="A661" s="21">
        <v>2005004138</v>
      </c>
      <c r="B661" s="23" t="s">
        <v>1416</v>
      </c>
      <c r="C661" s="20" t="s">
        <v>1417</v>
      </c>
      <c r="D661" s="21" t="s">
        <v>328</v>
      </c>
      <c r="E661" s="20" t="s">
        <v>166</v>
      </c>
      <c r="F661" s="26">
        <v>1134</v>
      </c>
    </row>
    <row r="662" spans="1:6" ht="23">
      <c r="A662" s="21">
        <v>2005004211</v>
      </c>
      <c r="B662" s="23" t="s">
        <v>1418</v>
      </c>
      <c r="C662" s="20" t="s">
        <v>182</v>
      </c>
      <c r="D662" s="21" t="s">
        <v>328</v>
      </c>
      <c r="E662" s="20" t="s">
        <v>182</v>
      </c>
      <c r="F662" s="26">
        <v>158678</v>
      </c>
    </row>
    <row r="663" spans="1:6" ht="23">
      <c r="A663" s="21">
        <v>2005004383</v>
      </c>
      <c r="B663" s="23" t="s">
        <v>1419</v>
      </c>
      <c r="C663" s="20" t="s">
        <v>1420</v>
      </c>
      <c r="D663" s="21" t="s">
        <v>383</v>
      </c>
      <c r="E663" s="20" t="s">
        <v>166</v>
      </c>
      <c r="F663" s="26">
        <v>4646</v>
      </c>
    </row>
    <row r="664" spans="1:6" ht="23">
      <c r="A664" s="21">
        <v>2005004456</v>
      </c>
      <c r="B664" s="23" t="s">
        <v>1421</v>
      </c>
      <c r="C664" s="20" t="s">
        <v>1422</v>
      </c>
      <c r="D664" s="21" t="s">
        <v>383</v>
      </c>
      <c r="E664" s="20" t="s">
        <v>166</v>
      </c>
      <c r="F664" s="25">
        <v>207</v>
      </c>
    </row>
    <row r="665" spans="1:6">
      <c r="A665" s="21">
        <v>2005004529</v>
      </c>
      <c r="B665" s="23" t="s">
        <v>1423</v>
      </c>
      <c r="C665" s="20" t="s">
        <v>876</v>
      </c>
      <c r="D665" s="21" t="s">
        <v>317</v>
      </c>
      <c r="E665" s="20" t="s">
        <v>123</v>
      </c>
      <c r="F665" s="26">
        <v>4887</v>
      </c>
    </row>
    <row r="666" spans="1:6" ht="23">
      <c r="A666" s="21">
        <v>2005004611</v>
      </c>
      <c r="B666" s="23" t="s">
        <v>1424</v>
      </c>
      <c r="C666" s="20" t="s">
        <v>878</v>
      </c>
      <c r="D666" s="21" t="s">
        <v>328</v>
      </c>
      <c r="E666" s="20" t="s">
        <v>123</v>
      </c>
      <c r="F666" s="26">
        <v>6243</v>
      </c>
    </row>
    <row r="667" spans="1:6" ht="23">
      <c r="A667" s="21">
        <v>2005004774</v>
      </c>
      <c r="B667" s="23" t="s">
        <v>1425</v>
      </c>
      <c r="C667" s="20" t="s">
        <v>1426</v>
      </c>
      <c r="D667" s="21" t="s">
        <v>328</v>
      </c>
      <c r="E667" s="20" t="s">
        <v>169</v>
      </c>
      <c r="F667" s="26">
        <v>16061</v>
      </c>
    </row>
    <row r="668" spans="1:6" ht="23">
      <c r="A668" s="21">
        <v>2005004847</v>
      </c>
      <c r="B668" s="23" t="s">
        <v>1427</v>
      </c>
      <c r="C668" s="20" t="s">
        <v>1428</v>
      </c>
      <c r="D668" s="21" t="s">
        <v>328</v>
      </c>
      <c r="E668" s="20" t="s">
        <v>227</v>
      </c>
      <c r="F668" s="25">
        <v>466</v>
      </c>
    </row>
    <row r="669" spans="1:6" ht="23">
      <c r="A669" s="21">
        <v>2005004911</v>
      </c>
      <c r="B669" s="23" t="s">
        <v>1429</v>
      </c>
      <c r="C669" s="20" t="s">
        <v>1430</v>
      </c>
      <c r="D669" s="21" t="s">
        <v>328</v>
      </c>
      <c r="E669" s="20" t="s">
        <v>70</v>
      </c>
      <c r="F669" s="26">
        <v>28342</v>
      </c>
    </row>
    <row r="670" spans="1:6" ht="23">
      <c r="A670" s="21">
        <v>2005005029</v>
      </c>
      <c r="B670" s="23" t="s">
        <v>1431</v>
      </c>
      <c r="C670" s="20" t="s">
        <v>1432</v>
      </c>
      <c r="D670" s="21" t="s">
        <v>328</v>
      </c>
      <c r="E670" s="20" t="s">
        <v>94</v>
      </c>
      <c r="F670" s="26">
        <v>5985</v>
      </c>
    </row>
    <row r="671" spans="1:6" ht="23">
      <c r="A671" s="21">
        <v>2005005111</v>
      </c>
      <c r="B671" s="23" t="s">
        <v>875</v>
      </c>
      <c r="C671" s="20" t="s">
        <v>973</v>
      </c>
      <c r="D671" s="21" t="s">
        <v>383</v>
      </c>
      <c r="E671" s="20" t="s">
        <v>57</v>
      </c>
      <c r="F671" s="26">
        <v>1884</v>
      </c>
    </row>
    <row r="672" spans="1:6" ht="23">
      <c r="A672" s="21">
        <v>2005005274</v>
      </c>
      <c r="B672" s="23" t="s">
        <v>1433</v>
      </c>
      <c r="C672" s="20" t="s">
        <v>1434</v>
      </c>
      <c r="D672" s="21" t="s">
        <v>328</v>
      </c>
      <c r="E672" s="20" t="s">
        <v>173</v>
      </c>
      <c r="F672" s="26">
        <v>1535</v>
      </c>
    </row>
    <row r="673" spans="1:6" ht="23">
      <c r="A673" s="21">
        <v>2005005347</v>
      </c>
      <c r="B673" s="23" t="s">
        <v>1435</v>
      </c>
      <c r="C673" s="20" t="s">
        <v>1436</v>
      </c>
      <c r="D673" s="21" t="s">
        <v>383</v>
      </c>
      <c r="E673" s="20" t="s">
        <v>171</v>
      </c>
      <c r="F673" s="25">
        <v>105</v>
      </c>
    </row>
    <row r="674" spans="1:6" ht="23">
      <c r="A674" s="21">
        <v>2005005411</v>
      </c>
      <c r="B674" s="23" t="s">
        <v>1437</v>
      </c>
      <c r="C674" s="20" t="s">
        <v>1438</v>
      </c>
      <c r="D674" s="21" t="s">
        <v>383</v>
      </c>
      <c r="E674" s="20" t="s">
        <v>171</v>
      </c>
      <c r="F674" s="26">
        <v>1192</v>
      </c>
    </row>
    <row r="675" spans="1:6" ht="23">
      <c r="A675" s="21">
        <v>2005005592</v>
      </c>
      <c r="B675" s="23" t="s">
        <v>1439</v>
      </c>
      <c r="C675" s="20" t="s">
        <v>1440</v>
      </c>
      <c r="D675" s="21" t="s">
        <v>328</v>
      </c>
      <c r="E675" s="20" t="s">
        <v>211</v>
      </c>
      <c r="F675" s="26">
        <v>1842</v>
      </c>
    </row>
    <row r="676" spans="1:6" ht="23">
      <c r="A676" s="21">
        <v>2005005665</v>
      </c>
      <c r="B676" s="23" t="s">
        <v>1441</v>
      </c>
      <c r="C676" s="20" t="s">
        <v>1442</v>
      </c>
      <c r="D676" s="21" t="s">
        <v>328</v>
      </c>
      <c r="E676" s="20" t="s">
        <v>166</v>
      </c>
      <c r="F676" s="25">
        <v>842</v>
      </c>
    </row>
    <row r="677" spans="1:6" ht="34.5">
      <c r="A677" s="21">
        <v>2005005811</v>
      </c>
      <c r="B677" s="23" t="s">
        <v>1443</v>
      </c>
      <c r="C677" s="20" t="s">
        <v>1443</v>
      </c>
      <c r="D677" s="21" t="s">
        <v>328</v>
      </c>
      <c r="E677" s="20" t="s">
        <v>140</v>
      </c>
      <c r="F677" s="26">
        <v>1100</v>
      </c>
    </row>
    <row r="678" spans="1:6" ht="23">
      <c r="A678" s="21">
        <v>2005005983</v>
      </c>
      <c r="B678" s="23" t="s">
        <v>1444</v>
      </c>
      <c r="C678" s="20" t="s">
        <v>1445</v>
      </c>
      <c r="D678" s="21" t="s">
        <v>383</v>
      </c>
      <c r="E678" s="20" t="s">
        <v>166</v>
      </c>
      <c r="F678" s="25">
        <v>13</v>
      </c>
    </row>
    <row r="679" spans="1:6" ht="23">
      <c r="A679" s="21">
        <v>2005006092</v>
      </c>
      <c r="B679" s="23" t="s">
        <v>1446</v>
      </c>
      <c r="C679" s="20" t="s">
        <v>1447</v>
      </c>
      <c r="D679" s="21" t="s">
        <v>328</v>
      </c>
      <c r="E679" s="20" t="s">
        <v>166</v>
      </c>
      <c r="F679" s="26">
        <v>2135</v>
      </c>
    </row>
    <row r="680" spans="1:6" ht="23">
      <c r="A680" s="21">
        <v>2005006165</v>
      </c>
      <c r="B680" s="23" t="s">
        <v>913</v>
      </c>
      <c r="C680" s="20" t="s">
        <v>1448</v>
      </c>
      <c r="D680" s="21" t="s">
        <v>328</v>
      </c>
      <c r="E680" s="20" t="s">
        <v>76</v>
      </c>
      <c r="F680" s="26">
        <v>2906</v>
      </c>
    </row>
    <row r="681" spans="1:6" ht="23">
      <c r="A681" s="21">
        <v>2005006311</v>
      </c>
      <c r="B681" s="23" t="s">
        <v>1449</v>
      </c>
      <c r="C681" s="20" t="s">
        <v>29</v>
      </c>
      <c r="D681" s="21" t="s">
        <v>328</v>
      </c>
      <c r="E681" s="20" t="s">
        <v>29</v>
      </c>
      <c r="F681" s="25">
        <v>654</v>
      </c>
    </row>
    <row r="682" spans="1:6" ht="23">
      <c r="A682" s="21">
        <v>2005006483</v>
      </c>
      <c r="B682" s="23" t="s">
        <v>1450</v>
      </c>
      <c r="C682" s="20" t="s">
        <v>1451</v>
      </c>
      <c r="D682" s="21" t="s">
        <v>383</v>
      </c>
      <c r="E682" s="20" t="s">
        <v>44</v>
      </c>
      <c r="F682" s="25">
        <v>698</v>
      </c>
    </row>
    <row r="683" spans="1:6" ht="23">
      <c r="A683" s="21">
        <v>2005006556</v>
      </c>
      <c r="B683" s="23" t="s">
        <v>1452</v>
      </c>
      <c r="C683" s="20" t="s">
        <v>1453</v>
      </c>
      <c r="D683" s="21" t="s">
        <v>328</v>
      </c>
      <c r="E683" s="20" t="s">
        <v>139</v>
      </c>
      <c r="F683" s="26">
        <v>3953</v>
      </c>
    </row>
    <row r="684" spans="1:6" ht="23">
      <c r="A684" s="21">
        <v>2005006711</v>
      </c>
      <c r="B684" s="23" t="s">
        <v>1454</v>
      </c>
      <c r="C684" s="20" t="s">
        <v>1455</v>
      </c>
      <c r="D684" s="21" t="s">
        <v>328</v>
      </c>
      <c r="E684" s="20" t="s">
        <v>127</v>
      </c>
      <c r="F684" s="26">
        <v>38071</v>
      </c>
    </row>
    <row r="685" spans="1:6" ht="23">
      <c r="A685" s="21">
        <v>2006000292</v>
      </c>
      <c r="B685" s="23" t="s">
        <v>1456</v>
      </c>
      <c r="C685" s="20" t="s">
        <v>445</v>
      </c>
      <c r="D685" s="21" t="s">
        <v>383</v>
      </c>
      <c r="E685" s="20" t="s">
        <v>156</v>
      </c>
      <c r="F685" s="26">
        <v>2367</v>
      </c>
    </row>
    <row r="686" spans="1:6" ht="23">
      <c r="A686" s="21">
        <v>2006000365</v>
      </c>
      <c r="B686" s="23" t="s">
        <v>1457</v>
      </c>
      <c r="C686" s="20" t="s">
        <v>1458</v>
      </c>
      <c r="D686" s="21" t="s">
        <v>328</v>
      </c>
      <c r="E686" s="20" t="s">
        <v>104</v>
      </c>
      <c r="F686" s="25">
        <v>105</v>
      </c>
    </row>
    <row r="687" spans="1:6" ht="23">
      <c r="A687" s="21">
        <v>2006000438</v>
      </c>
      <c r="B687" s="23" t="s">
        <v>1459</v>
      </c>
      <c r="C687" s="20" t="s">
        <v>1460</v>
      </c>
      <c r="D687" s="21" t="s">
        <v>383</v>
      </c>
      <c r="E687" s="20" t="s">
        <v>139</v>
      </c>
      <c r="F687" s="25">
        <v>881</v>
      </c>
    </row>
    <row r="688" spans="1:6" ht="23">
      <c r="A688" s="21">
        <v>2006000511</v>
      </c>
      <c r="B688" s="23" t="s">
        <v>1461</v>
      </c>
      <c r="C688" s="20" t="s">
        <v>1462</v>
      </c>
      <c r="D688" s="21" t="s">
        <v>328</v>
      </c>
      <c r="E688" s="20" t="s">
        <v>185</v>
      </c>
      <c r="F688" s="25">
        <v>34</v>
      </c>
    </row>
    <row r="689" spans="1:6" ht="23">
      <c r="A689" s="21">
        <v>2006000683</v>
      </c>
      <c r="B689" s="23" t="s">
        <v>1463</v>
      </c>
      <c r="C689" s="20" t="s">
        <v>1464</v>
      </c>
      <c r="D689" s="21" t="s">
        <v>383</v>
      </c>
      <c r="E689" s="20" t="s">
        <v>171</v>
      </c>
      <c r="F689" s="25">
        <v>729</v>
      </c>
    </row>
    <row r="690" spans="1:6" ht="23">
      <c r="A690" s="21">
        <v>2006000756</v>
      </c>
      <c r="B690" s="23" t="s">
        <v>599</v>
      </c>
      <c r="C690" s="20" t="s">
        <v>1465</v>
      </c>
      <c r="D690" s="21" t="s">
        <v>317</v>
      </c>
      <c r="E690" s="20" t="s">
        <v>119</v>
      </c>
      <c r="F690" s="25">
        <v>0</v>
      </c>
    </row>
    <row r="691" spans="1:6" ht="23">
      <c r="A691" s="21">
        <v>2006000829</v>
      </c>
      <c r="B691" s="23" t="s">
        <v>1466</v>
      </c>
      <c r="C691" s="20" t="s">
        <v>1467</v>
      </c>
      <c r="D691" s="21" t="s">
        <v>328</v>
      </c>
      <c r="E691" s="20" t="s">
        <v>175</v>
      </c>
      <c r="F691" s="26">
        <v>18218</v>
      </c>
    </row>
    <row r="692" spans="1:6" ht="34.5">
      <c r="A692" s="21">
        <v>2006000911</v>
      </c>
      <c r="B692" s="23" t="s">
        <v>1468</v>
      </c>
      <c r="C692" s="20" t="s">
        <v>1468</v>
      </c>
      <c r="D692" s="21" t="s">
        <v>383</v>
      </c>
      <c r="E692" s="20" t="s">
        <v>271</v>
      </c>
      <c r="F692" s="26">
        <v>12035</v>
      </c>
    </row>
    <row r="693" spans="1:6" ht="23">
      <c r="A693" s="21">
        <v>2006001011</v>
      </c>
      <c r="B693" s="23" t="s">
        <v>875</v>
      </c>
      <c r="C693" s="20" t="s">
        <v>195</v>
      </c>
      <c r="D693" s="21" t="s">
        <v>383</v>
      </c>
      <c r="E693" s="20" t="s">
        <v>195</v>
      </c>
      <c r="F693" s="25">
        <v>347</v>
      </c>
    </row>
    <row r="694" spans="1:6" ht="23">
      <c r="A694" s="21">
        <v>2006001183</v>
      </c>
      <c r="B694" s="23" t="s">
        <v>1469</v>
      </c>
      <c r="C694" s="20" t="s">
        <v>1470</v>
      </c>
      <c r="D694" s="21" t="s">
        <v>383</v>
      </c>
      <c r="E694" s="20" t="s">
        <v>140</v>
      </c>
      <c r="F694" s="26">
        <v>2078</v>
      </c>
    </row>
    <row r="695" spans="1:6" ht="23">
      <c r="A695" s="21">
        <v>2006001256</v>
      </c>
      <c r="B695" s="23" t="s">
        <v>1471</v>
      </c>
      <c r="C695" s="20" t="s">
        <v>1471</v>
      </c>
      <c r="D695" s="21" t="s">
        <v>328</v>
      </c>
      <c r="E695" s="20" t="s">
        <v>185</v>
      </c>
      <c r="F695" s="25">
        <v>970</v>
      </c>
    </row>
    <row r="696" spans="1:6" ht="23">
      <c r="A696" s="21">
        <v>2006001329</v>
      </c>
      <c r="B696" s="23" t="s">
        <v>1472</v>
      </c>
      <c r="C696" s="20" t="s">
        <v>1367</v>
      </c>
      <c r="D696" s="21" t="s">
        <v>328</v>
      </c>
      <c r="E696" s="20" t="s">
        <v>180</v>
      </c>
      <c r="F696" s="26">
        <v>24497</v>
      </c>
    </row>
    <row r="697" spans="1:6" ht="23">
      <c r="A697" s="21">
        <v>2006001411</v>
      </c>
      <c r="B697" s="23" t="s">
        <v>1473</v>
      </c>
      <c r="C697" s="20" t="s">
        <v>1474</v>
      </c>
      <c r="D697" s="21" t="s">
        <v>328</v>
      </c>
      <c r="E697" s="20" t="s">
        <v>227</v>
      </c>
      <c r="F697" s="26">
        <v>5871</v>
      </c>
    </row>
    <row r="698" spans="1:6" ht="23">
      <c r="A698" s="21">
        <v>2006001574</v>
      </c>
      <c r="B698" s="23" t="s">
        <v>913</v>
      </c>
      <c r="C698" s="20" t="s">
        <v>1475</v>
      </c>
      <c r="D698" s="21" t="s">
        <v>328</v>
      </c>
      <c r="E698" s="20" t="s">
        <v>89</v>
      </c>
      <c r="F698" s="26">
        <v>4233</v>
      </c>
    </row>
    <row r="699" spans="1:6" ht="23">
      <c r="A699" s="21">
        <v>2006001647</v>
      </c>
      <c r="B699" s="23" t="s">
        <v>1476</v>
      </c>
      <c r="C699" s="20" t="s">
        <v>1477</v>
      </c>
      <c r="D699" s="21" t="s">
        <v>383</v>
      </c>
      <c r="E699" s="20" t="s">
        <v>171</v>
      </c>
      <c r="F699" s="26">
        <v>4916</v>
      </c>
    </row>
    <row r="700" spans="1:6" ht="23">
      <c r="A700" s="21">
        <v>2006001892</v>
      </c>
      <c r="B700" s="23" t="s">
        <v>1478</v>
      </c>
      <c r="C700" s="20" t="s">
        <v>1479</v>
      </c>
      <c r="D700" s="21" t="s">
        <v>328</v>
      </c>
      <c r="E700" s="20" t="s">
        <v>192</v>
      </c>
      <c r="F700" s="25">
        <v>923</v>
      </c>
    </row>
    <row r="701" spans="1:6" ht="23">
      <c r="A701" s="21">
        <v>2006002074</v>
      </c>
      <c r="B701" s="23" t="s">
        <v>1480</v>
      </c>
      <c r="C701" s="20" t="s">
        <v>1481</v>
      </c>
      <c r="D701" s="21" t="s">
        <v>328</v>
      </c>
      <c r="E701" s="20" t="s">
        <v>139</v>
      </c>
      <c r="F701" s="25">
        <v>287</v>
      </c>
    </row>
    <row r="702" spans="1:6" ht="23">
      <c r="A702" s="21">
        <v>2006002147</v>
      </c>
      <c r="B702" s="23" t="s">
        <v>1482</v>
      </c>
      <c r="C702" s="20" t="s">
        <v>1483</v>
      </c>
      <c r="D702" s="21" t="s">
        <v>328</v>
      </c>
      <c r="E702" s="20" t="s">
        <v>139</v>
      </c>
      <c r="F702" s="25">
        <v>166</v>
      </c>
    </row>
    <row r="703" spans="1:6" ht="23">
      <c r="A703" s="21">
        <v>2006002211</v>
      </c>
      <c r="B703" s="23" t="s">
        <v>1484</v>
      </c>
      <c r="C703" s="20" t="s">
        <v>1485</v>
      </c>
      <c r="D703" s="21" t="s">
        <v>328</v>
      </c>
      <c r="E703" s="20" t="s">
        <v>139</v>
      </c>
      <c r="F703" s="25">
        <v>886</v>
      </c>
    </row>
    <row r="704" spans="1:6" ht="23">
      <c r="A704" s="21">
        <v>2006002465</v>
      </c>
      <c r="B704" s="23" t="s">
        <v>1486</v>
      </c>
      <c r="C704" s="20" t="s">
        <v>1487</v>
      </c>
      <c r="D704" s="21" t="s">
        <v>328</v>
      </c>
      <c r="E704" s="20" t="s">
        <v>139</v>
      </c>
      <c r="F704" s="25">
        <v>412</v>
      </c>
    </row>
    <row r="705" spans="1:6" ht="23">
      <c r="A705" s="21">
        <v>2006002538</v>
      </c>
      <c r="B705" s="23" t="s">
        <v>1488</v>
      </c>
      <c r="C705" s="20" t="s">
        <v>1489</v>
      </c>
      <c r="D705" s="21" t="s">
        <v>328</v>
      </c>
      <c r="E705" s="20" t="s">
        <v>139</v>
      </c>
      <c r="F705" s="25">
        <v>0</v>
      </c>
    </row>
    <row r="706" spans="1:6" ht="23">
      <c r="A706" s="21">
        <v>2006002611</v>
      </c>
      <c r="B706" s="23" t="s">
        <v>1490</v>
      </c>
      <c r="C706" s="20" t="s">
        <v>1491</v>
      </c>
      <c r="D706" s="21" t="s">
        <v>328</v>
      </c>
      <c r="E706" s="20" t="s">
        <v>139</v>
      </c>
      <c r="F706" s="25">
        <v>666</v>
      </c>
    </row>
    <row r="707" spans="1:6" ht="34.5">
      <c r="A707" s="21">
        <v>2006002783</v>
      </c>
      <c r="B707" s="23" t="s">
        <v>1492</v>
      </c>
      <c r="C707" s="20" t="s">
        <v>1493</v>
      </c>
      <c r="D707" s="21" t="s">
        <v>328</v>
      </c>
      <c r="E707" s="20" t="s">
        <v>139</v>
      </c>
      <c r="F707" s="25">
        <v>611</v>
      </c>
    </row>
    <row r="708" spans="1:6" ht="23">
      <c r="A708" s="21">
        <v>2006002856</v>
      </c>
      <c r="B708" s="23" t="s">
        <v>1494</v>
      </c>
      <c r="C708" s="20" t="s">
        <v>1495</v>
      </c>
      <c r="D708" s="21" t="s">
        <v>328</v>
      </c>
      <c r="E708" s="20" t="s">
        <v>139</v>
      </c>
      <c r="F708" s="25">
        <v>179</v>
      </c>
    </row>
    <row r="709" spans="1:6" ht="23">
      <c r="A709" s="21">
        <v>2006002929</v>
      </c>
      <c r="B709" s="23" t="s">
        <v>1496</v>
      </c>
      <c r="C709" s="20" t="s">
        <v>1497</v>
      </c>
      <c r="D709" s="21" t="s">
        <v>328</v>
      </c>
      <c r="E709" s="20" t="s">
        <v>109</v>
      </c>
      <c r="F709" s="26">
        <v>37517</v>
      </c>
    </row>
    <row r="710" spans="1:6" ht="23">
      <c r="A710" s="21">
        <v>2006003038</v>
      </c>
      <c r="B710" s="23" t="s">
        <v>1498</v>
      </c>
      <c r="C710" s="20" t="s">
        <v>1499</v>
      </c>
      <c r="D710" s="21" t="s">
        <v>328</v>
      </c>
      <c r="E710" s="20" t="s">
        <v>166</v>
      </c>
      <c r="F710" s="25">
        <v>150</v>
      </c>
    </row>
    <row r="711" spans="1:6" ht="34.5">
      <c r="A711" s="21">
        <v>2006003111</v>
      </c>
      <c r="B711" s="23" t="s">
        <v>1500</v>
      </c>
      <c r="C711" s="20" t="s">
        <v>1501</v>
      </c>
      <c r="D711" s="21" t="s">
        <v>328</v>
      </c>
      <c r="E711" s="20" t="s">
        <v>263</v>
      </c>
      <c r="F711" s="26">
        <v>1984</v>
      </c>
    </row>
    <row r="712" spans="1:6" ht="23">
      <c r="A712" s="21">
        <v>2006003283</v>
      </c>
      <c r="B712" s="23" t="s">
        <v>1502</v>
      </c>
      <c r="C712" s="20" t="s">
        <v>1503</v>
      </c>
      <c r="D712" s="21" t="s">
        <v>328</v>
      </c>
      <c r="E712" s="20" t="s">
        <v>171</v>
      </c>
      <c r="F712" s="25">
        <v>168</v>
      </c>
    </row>
    <row r="713" spans="1:6" ht="23">
      <c r="A713" s="21">
        <v>2006003356</v>
      </c>
      <c r="B713" s="23" t="s">
        <v>1504</v>
      </c>
      <c r="C713" s="20" t="s">
        <v>1505</v>
      </c>
      <c r="D713" s="21" t="s">
        <v>328</v>
      </c>
      <c r="E713" s="20" t="s">
        <v>219</v>
      </c>
      <c r="F713" s="26">
        <v>12288</v>
      </c>
    </row>
    <row r="714" spans="1:6" ht="23">
      <c r="A714" s="21">
        <v>2006003429</v>
      </c>
      <c r="B714" s="23" t="s">
        <v>1506</v>
      </c>
      <c r="C714" s="20" t="s">
        <v>1507</v>
      </c>
      <c r="D714" s="21" t="s">
        <v>383</v>
      </c>
      <c r="E714" s="20" t="s">
        <v>85</v>
      </c>
      <c r="F714" s="26">
        <v>21096</v>
      </c>
    </row>
    <row r="715" spans="1:6" ht="23">
      <c r="A715" s="21">
        <v>2006003511</v>
      </c>
      <c r="B715" s="23" t="s">
        <v>1508</v>
      </c>
      <c r="C715" s="20" t="s">
        <v>1509</v>
      </c>
      <c r="D715" s="21" t="s">
        <v>383</v>
      </c>
      <c r="E715" s="20" t="s">
        <v>139</v>
      </c>
      <c r="F715" s="26">
        <v>3551</v>
      </c>
    </row>
    <row r="716" spans="1:6" ht="23">
      <c r="A716" s="21">
        <v>2006003674</v>
      </c>
      <c r="B716" s="23" t="s">
        <v>1510</v>
      </c>
      <c r="C716" s="20" t="s">
        <v>1511</v>
      </c>
      <c r="D716" s="21" t="s">
        <v>383</v>
      </c>
      <c r="E716" s="20" t="s">
        <v>116</v>
      </c>
      <c r="F716" s="26">
        <v>255162</v>
      </c>
    </row>
    <row r="717" spans="1:6" ht="46">
      <c r="A717" s="21">
        <v>2006003747</v>
      </c>
      <c r="B717" s="23" t="s">
        <v>1512</v>
      </c>
      <c r="C717" s="20" t="s">
        <v>1512</v>
      </c>
      <c r="D717" s="21" t="s">
        <v>383</v>
      </c>
      <c r="E717" s="20" t="s">
        <v>140</v>
      </c>
      <c r="F717" s="25">
        <v>36</v>
      </c>
    </row>
    <row r="718" spans="1:6" ht="34.5">
      <c r="A718" s="21">
        <v>2006003811</v>
      </c>
      <c r="B718" s="23" t="s">
        <v>1513</v>
      </c>
      <c r="C718" s="20" t="s">
        <v>1513</v>
      </c>
      <c r="D718" s="21" t="s">
        <v>383</v>
      </c>
      <c r="E718" s="20" t="s">
        <v>140</v>
      </c>
      <c r="F718" s="25">
        <v>60</v>
      </c>
    </row>
    <row r="719" spans="1:6" ht="34.5">
      <c r="A719" s="21">
        <v>2006003992</v>
      </c>
      <c r="B719" s="23" t="s">
        <v>1514</v>
      </c>
      <c r="C719" s="20" t="s">
        <v>1515</v>
      </c>
      <c r="D719" s="21" t="s">
        <v>328</v>
      </c>
      <c r="E719" s="20" t="s">
        <v>140</v>
      </c>
      <c r="F719" s="26">
        <v>4640</v>
      </c>
    </row>
    <row r="720" spans="1:6" ht="23">
      <c r="A720" s="21">
        <v>2006004011</v>
      </c>
      <c r="B720" s="23" t="s">
        <v>1516</v>
      </c>
      <c r="C720" s="20" t="s">
        <v>1517</v>
      </c>
      <c r="D720" s="21" t="s">
        <v>328</v>
      </c>
      <c r="E720" s="20" t="s">
        <v>140</v>
      </c>
      <c r="F720" s="26">
        <v>3251</v>
      </c>
    </row>
    <row r="721" spans="1:6" ht="23">
      <c r="A721" s="21">
        <v>2006004247</v>
      </c>
      <c r="B721" s="23" t="s">
        <v>1518</v>
      </c>
      <c r="C721" s="20" t="s">
        <v>1519</v>
      </c>
      <c r="D721" s="21" t="s">
        <v>328</v>
      </c>
      <c r="E721" s="20" t="s">
        <v>155</v>
      </c>
      <c r="F721" s="26">
        <v>1768</v>
      </c>
    </row>
    <row r="722" spans="1:6" ht="23">
      <c r="A722" s="21">
        <v>2006004311</v>
      </c>
      <c r="B722" s="23" t="s">
        <v>1520</v>
      </c>
      <c r="C722" s="20" t="s">
        <v>1521</v>
      </c>
      <c r="D722" s="21" t="s">
        <v>383</v>
      </c>
      <c r="E722" s="20" t="s">
        <v>166</v>
      </c>
      <c r="F722" s="25">
        <v>7</v>
      </c>
    </row>
    <row r="723" spans="1:6" ht="23">
      <c r="A723" s="21">
        <v>2006004492</v>
      </c>
      <c r="B723" s="23" t="s">
        <v>1522</v>
      </c>
      <c r="C723" s="20" t="s">
        <v>1523</v>
      </c>
      <c r="D723" s="21" t="s">
        <v>328</v>
      </c>
      <c r="E723" s="20" t="s">
        <v>139</v>
      </c>
      <c r="F723" s="25">
        <v>1</v>
      </c>
    </row>
    <row r="724" spans="1:6" ht="34.5">
      <c r="A724" s="21">
        <v>2006004638</v>
      </c>
      <c r="B724" s="23" t="s">
        <v>1524</v>
      </c>
      <c r="C724" s="20" t="s">
        <v>1524</v>
      </c>
      <c r="D724" s="21" t="s">
        <v>328</v>
      </c>
      <c r="E724" s="20" t="s">
        <v>164</v>
      </c>
      <c r="F724" s="26">
        <v>5063</v>
      </c>
    </row>
    <row r="725" spans="1:6" ht="34.5">
      <c r="A725" s="21">
        <v>2006004711</v>
      </c>
      <c r="B725" s="23" t="s">
        <v>1525</v>
      </c>
      <c r="C725" s="20" t="s">
        <v>1525</v>
      </c>
      <c r="D725" s="21" t="s">
        <v>328</v>
      </c>
      <c r="E725" s="20" t="s">
        <v>140</v>
      </c>
      <c r="F725" s="25">
        <v>857</v>
      </c>
    </row>
    <row r="726" spans="1:6" ht="34.5">
      <c r="A726" s="21">
        <v>2006005065</v>
      </c>
      <c r="B726" s="23" t="s">
        <v>1526</v>
      </c>
      <c r="C726" s="20" t="s">
        <v>1367</v>
      </c>
      <c r="D726" s="21" t="s">
        <v>328</v>
      </c>
      <c r="E726" s="20" t="s">
        <v>178</v>
      </c>
      <c r="F726" s="26">
        <v>40632</v>
      </c>
    </row>
    <row r="727" spans="1:6" ht="23">
      <c r="A727" s="21">
        <v>2006005138</v>
      </c>
      <c r="B727" s="23" t="s">
        <v>1527</v>
      </c>
      <c r="C727" s="20" t="s">
        <v>1528</v>
      </c>
      <c r="D727" s="21" t="s">
        <v>328</v>
      </c>
      <c r="E727" s="20" t="s">
        <v>98</v>
      </c>
      <c r="F727" s="26">
        <v>2804</v>
      </c>
    </row>
    <row r="728" spans="1:6" ht="23">
      <c r="A728" s="21">
        <v>2006005383</v>
      </c>
      <c r="B728" s="23" t="s">
        <v>875</v>
      </c>
      <c r="C728" s="20" t="s">
        <v>875</v>
      </c>
      <c r="D728" s="21" t="s">
        <v>317</v>
      </c>
      <c r="E728" s="20" t="s">
        <v>148</v>
      </c>
      <c r="F728" s="25">
        <v>460</v>
      </c>
    </row>
    <row r="729" spans="1:6" ht="23">
      <c r="A729" s="21">
        <v>2006005456</v>
      </c>
      <c r="B729" s="23" t="s">
        <v>1529</v>
      </c>
      <c r="C729" s="20" t="s">
        <v>1530</v>
      </c>
      <c r="D729" s="21" t="s">
        <v>317</v>
      </c>
      <c r="E729" s="20" t="s">
        <v>166</v>
      </c>
      <c r="F729" s="25">
        <v>6</v>
      </c>
    </row>
    <row r="730" spans="1:6" ht="23">
      <c r="A730" s="21">
        <v>2006005529</v>
      </c>
      <c r="B730" s="23" t="s">
        <v>1531</v>
      </c>
      <c r="C730" s="20" t="s">
        <v>1532</v>
      </c>
      <c r="D730" s="21" t="s">
        <v>328</v>
      </c>
      <c r="E730" s="20" t="s">
        <v>166</v>
      </c>
      <c r="F730" s="25">
        <v>1</v>
      </c>
    </row>
    <row r="731" spans="1:6" ht="23">
      <c r="A731" s="21">
        <v>2006005611</v>
      </c>
      <c r="B731" s="23" t="s">
        <v>1533</v>
      </c>
      <c r="C731" s="20" t="s">
        <v>1533</v>
      </c>
      <c r="D731" s="21" t="s">
        <v>328</v>
      </c>
      <c r="E731" s="20" t="s">
        <v>207</v>
      </c>
      <c r="F731" s="26">
        <v>22351</v>
      </c>
    </row>
    <row r="732" spans="1:6" ht="34.5">
      <c r="A732" s="21">
        <v>2006005774</v>
      </c>
      <c r="B732" s="23" t="s">
        <v>1534</v>
      </c>
      <c r="C732" s="20" t="s">
        <v>246</v>
      </c>
      <c r="D732" s="21" t="s">
        <v>328</v>
      </c>
      <c r="E732" s="20" t="s">
        <v>179</v>
      </c>
      <c r="F732" s="26">
        <v>13226</v>
      </c>
    </row>
    <row r="733" spans="1:6" ht="23">
      <c r="A733" s="21">
        <v>2006005847</v>
      </c>
      <c r="B733" s="23" t="s">
        <v>1535</v>
      </c>
      <c r="C733" s="20" t="s">
        <v>1536</v>
      </c>
      <c r="D733" s="21" t="s">
        <v>328</v>
      </c>
      <c r="E733" s="20" t="s">
        <v>227</v>
      </c>
      <c r="F733" s="26">
        <v>1022</v>
      </c>
    </row>
    <row r="734" spans="1:6" ht="23">
      <c r="A734" s="21">
        <v>2006005911</v>
      </c>
      <c r="B734" s="23" t="s">
        <v>1537</v>
      </c>
      <c r="C734" s="20" t="s">
        <v>184</v>
      </c>
      <c r="D734" s="21" t="s">
        <v>383</v>
      </c>
      <c r="E734" s="20" t="s">
        <v>184</v>
      </c>
      <c r="F734" s="26">
        <v>12688</v>
      </c>
    </row>
    <row r="735" spans="1:6" ht="23">
      <c r="A735" s="21">
        <v>2006006029</v>
      </c>
      <c r="B735" s="23" t="s">
        <v>1538</v>
      </c>
      <c r="C735" s="20" t="s">
        <v>1539</v>
      </c>
      <c r="D735" s="21" t="s">
        <v>328</v>
      </c>
      <c r="E735" s="20" t="s">
        <v>169</v>
      </c>
      <c r="F735" s="25">
        <v>0</v>
      </c>
    </row>
    <row r="736" spans="1:6" ht="23">
      <c r="A736" s="21">
        <v>2006006111</v>
      </c>
      <c r="B736" s="23" t="s">
        <v>1540</v>
      </c>
      <c r="C736" s="20" t="s">
        <v>1541</v>
      </c>
      <c r="D736" s="21" t="s">
        <v>328</v>
      </c>
      <c r="E736" s="20" t="s">
        <v>171</v>
      </c>
      <c r="F736" s="25">
        <v>991</v>
      </c>
    </row>
    <row r="737" spans="1:6" ht="34.5">
      <c r="A737" s="21">
        <v>2006006411</v>
      </c>
      <c r="B737" s="23" t="s">
        <v>1542</v>
      </c>
      <c r="C737" s="20" t="s">
        <v>1542</v>
      </c>
      <c r="D737" s="21" t="s">
        <v>317</v>
      </c>
      <c r="E737" s="20" t="s">
        <v>171</v>
      </c>
      <c r="F737" s="25">
        <v>186</v>
      </c>
    </row>
    <row r="738" spans="1:6" ht="23">
      <c r="A738" s="21">
        <v>2006006665</v>
      </c>
      <c r="B738" s="23" t="s">
        <v>1543</v>
      </c>
      <c r="C738" s="20" t="s">
        <v>1544</v>
      </c>
      <c r="D738" s="21" t="s">
        <v>317</v>
      </c>
      <c r="E738" s="20" t="s">
        <v>92</v>
      </c>
      <c r="F738" s="25">
        <v>40</v>
      </c>
    </row>
    <row r="739" spans="1:6" ht="23">
      <c r="A739" s="21">
        <v>2006006811</v>
      </c>
      <c r="B739" s="23" t="s">
        <v>1545</v>
      </c>
      <c r="C739" s="20" t="s">
        <v>1546</v>
      </c>
      <c r="D739" s="21" t="s">
        <v>328</v>
      </c>
      <c r="E739" s="20" t="s">
        <v>96</v>
      </c>
      <c r="F739" s="26">
        <v>3389</v>
      </c>
    </row>
    <row r="740" spans="1:6" ht="23">
      <c r="A740" s="21">
        <v>2006007165</v>
      </c>
      <c r="B740" s="23" t="s">
        <v>1547</v>
      </c>
      <c r="C740" s="20" t="s">
        <v>1548</v>
      </c>
      <c r="D740" s="21" t="s">
        <v>328</v>
      </c>
      <c r="E740" s="20" t="s">
        <v>93</v>
      </c>
      <c r="F740" s="26">
        <v>4934</v>
      </c>
    </row>
    <row r="741" spans="1:6" ht="23">
      <c r="A741" s="21">
        <v>2006007556</v>
      </c>
      <c r="B741" s="23" t="s">
        <v>1549</v>
      </c>
      <c r="C741" s="20" t="s">
        <v>1550</v>
      </c>
      <c r="D741" s="21" t="s">
        <v>317</v>
      </c>
      <c r="E741" s="20" t="s">
        <v>40</v>
      </c>
      <c r="F741" s="26">
        <v>18824</v>
      </c>
    </row>
    <row r="742" spans="1:6" ht="23">
      <c r="A742" s="21">
        <v>2007000156</v>
      </c>
      <c r="B742" s="23" t="s">
        <v>1551</v>
      </c>
      <c r="C742" s="20" t="s">
        <v>1552</v>
      </c>
      <c r="D742" s="21" t="s">
        <v>328</v>
      </c>
      <c r="E742" s="20" t="s">
        <v>187</v>
      </c>
      <c r="F742" s="26">
        <v>11535</v>
      </c>
    </row>
    <row r="743" spans="1:6">
      <c r="A743" s="21">
        <v>2007000229</v>
      </c>
      <c r="B743" s="23" t="s">
        <v>1553</v>
      </c>
      <c r="C743" s="20" t="s">
        <v>1554</v>
      </c>
      <c r="D743" s="21" t="s">
        <v>317</v>
      </c>
      <c r="E743" s="20" t="s">
        <v>237</v>
      </c>
      <c r="F743" s="25">
        <v>972</v>
      </c>
    </row>
    <row r="744" spans="1:6" ht="23">
      <c r="A744" s="21">
        <v>2007000311</v>
      </c>
      <c r="B744" s="23" t="s">
        <v>1555</v>
      </c>
      <c r="C744" s="20" t="s">
        <v>1556</v>
      </c>
      <c r="D744" s="21" t="s">
        <v>383</v>
      </c>
      <c r="E744" s="20" t="s">
        <v>169</v>
      </c>
      <c r="F744" s="25">
        <v>0</v>
      </c>
    </row>
    <row r="745" spans="1:6" ht="23">
      <c r="A745" s="21">
        <v>2007000547</v>
      </c>
      <c r="B745" s="23" t="s">
        <v>1557</v>
      </c>
      <c r="C745" s="20" t="s">
        <v>1558</v>
      </c>
      <c r="D745" s="21" t="s">
        <v>317</v>
      </c>
      <c r="E745" s="20" t="s">
        <v>171</v>
      </c>
      <c r="F745" s="25">
        <v>14</v>
      </c>
    </row>
    <row r="746" spans="1:6" ht="23">
      <c r="A746" s="21">
        <v>2007000611</v>
      </c>
      <c r="B746" s="23" t="s">
        <v>1559</v>
      </c>
      <c r="C746" s="20" t="s">
        <v>1560</v>
      </c>
      <c r="D746" s="21" t="s">
        <v>383</v>
      </c>
      <c r="E746" s="20" t="s">
        <v>171</v>
      </c>
      <c r="F746" s="25">
        <v>724</v>
      </c>
    </row>
    <row r="747" spans="1:6" ht="23">
      <c r="A747" s="21">
        <v>2007000792</v>
      </c>
      <c r="B747" s="23" t="s">
        <v>1561</v>
      </c>
      <c r="C747" s="20" t="s">
        <v>1562</v>
      </c>
      <c r="D747" s="21" t="s">
        <v>383</v>
      </c>
      <c r="E747" s="20" t="s">
        <v>69</v>
      </c>
      <c r="F747" s="26">
        <v>10140</v>
      </c>
    </row>
    <row r="748" spans="1:6" ht="23">
      <c r="A748" s="21">
        <v>2007000865</v>
      </c>
      <c r="B748" s="23" t="s">
        <v>1563</v>
      </c>
      <c r="C748" s="20" t="s">
        <v>1563</v>
      </c>
      <c r="D748" s="21" t="s">
        <v>383</v>
      </c>
      <c r="E748" s="20" t="s">
        <v>69</v>
      </c>
      <c r="F748" s="25">
        <v>253</v>
      </c>
    </row>
    <row r="749" spans="1:6">
      <c r="A749" s="21">
        <v>2007001047</v>
      </c>
      <c r="B749" s="23" t="s">
        <v>1564</v>
      </c>
      <c r="C749" s="20" t="s">
        <v>1565</v>
      </c>
      <c r="D749" s="21" t="s">
        <v>317</v>
      </c>
      <c r="E749" s="20" t="s">
        <v>69</v>
      </c>
      <c r="F749" s="25">
        <v>117</v>
      </c>
    </row>
    <row r="750" spans="1:6" ht="23">
      <c r="A750" s="21">
        <v>2007001111</v>
      </c>
      <c r="B750" s="23" t="s">
        <v>1566</v>
      </c>
      <c r="C750" s="20" t="s">
        <v>1567</v>
      </c>
      <c r="D750" s="21" t="s">
        <v>383</v>
      </c>
      <c r="E750" s="20" t="s">
        <v>139</v>
      </c>
      <c r="F750" s="25">
        <v>850</v>
      </c>
    </row>
    <row r="751" spans="1:6" ht="23">
      <c r="A751" s="21">
        <v>2007001292</v>
      </c>
      <c r="B751" s="23" t="s">
        <v>1568</v>
      </c>
      <c r="C751" s="20" t="s">
        <v>1569</v>
      </c>
      <c r="D751" s="21" t="s">
        <v>328</v>
      </c>
      <c r="E751" s="20" t="s">
        <v>227</v>
      </c>
      <c r="F751" s="26">
        <v>3232</v>
      </c>
    </row>
    <row r="752" spans="1:6" ht="23">
      <c r="A752" s="21">
        <v>2007001365</v>
      </c>
      <c r="B752" s="23" t="s">
        <v>1570</v>
      </c>
      <c r="C752" s="20" t="s">
        <v>1571</v>
      </c>
      <c r="D752" s="21" t="s">
        <v>383</v>
      </c>
      <c r="E752" s="20" t="s">
        <v>162</v>
      </c>
      <c r="F752" s="25">
        <v>0</v>
      </c>
    </row>
    <row r="753" spans="1:6" ht="34.5">
      <c r="A753" s="21">
        <v>2007001519</v>
      </c>
      <c r="B753" s="23" t="s">
        <v>1572</v>
      </c>
      <c r="C753" s="20" t="s">
        <v>1573</v>
      </c>
      <c r="D753" s="21" t="s">
        <v>383</v>
      </c>
      <c r="E753" s="20" t="s">
        <v>185</v>
      </c>
      <c r="F753" s="26">
        <v>205580</v>
      </c>
    </row>
    <row r="754" spans="1:6" ht="23">
      <c r="A754" s="21">
        <v>2007001756</v>
      </c>
      <c r="B754" s="23" t="s">
        <v>1574</v>
      </c>
      <c r="C754" s="20" t="s">
        <v>1575</v>
      </c>
      <c r="D754" s="21" t="s">
        <v>328</v>
      </c>
      <c r="E754" s="20" t="s">
        <v>140</v>
      </c>
      <c r="F754" s="25">
        <v>12</v>
      </c>
    </row>
    <row r="755" spans="1:6" ht="23">
      <c r="A755" s="21">
        <v>2007001918</v>
      </c>
      <c r="B755" s="23" t="s">
        <v>1576</v>
      </c>
      <c r="C755" s="20" t="s">
        <v>36</v>
      </c>
      <c r="D755" s="21" t="s">
        <v>328</v>
      </c>
      <c r="E755" s="20" t="s">
        <v>36</v>
      </c>
      <c r="F755" s="26">
        <v>2531</v>
      </c>
    </row>
    <row r="756" spans="1:6" ht="23">
      <c r="A756" s="21">
        <v>2007002019</v>
      </c>
      <c r="B756" s="23" t="s">
        <v>1577</v>
      </c>
      <c r="C756" s="20" t="s">
        <v>1578</v>
      </c>
      <c r="D756" s="21" t="s">
        <v>328</v>
      </c>
      <c r="E756" s="20" t="s">
        <v>140</v>
      </c>
      <c r="F756" s="25">
        <v>721</v>
      </c>
    </row>
    <row r="757" spans="1:6" ht="23">
      <c r="A757" s="21">
        <v>2007002256</v>
      </c>
      <c r="B757" s="23" t="s">
        <v>1579</v>
      </c>
      <c r="C757" s="20" t="s">
        <v>1580</v>
      </c>
      <c r="D757" s="21" t="s">
        <v>328</v>
      </c>
      <c r="E757" s="20" t="s">
        <v>171</v>
      </c>
      <c r="F757" s="25">
        <v>142</v>
      </c>
    </row>
    <row r="758" spans="1:6" ht="34.5">
      <c r="A758" s="21">
        <v>2007002329</v>
      </c>
      <c r="B758" s="23" t="s">
        <v>1581</v>
      </c>
      <c r="C758" s="20" t="s">
        <v>1582</v>
      </c>
      <c r="D758" s="21" t="s">
        <v>328</v>
      </c>
      <c r="E758" s="20" t="s">
        <v>263</v>
      </c>
      <c r="F758" s="26">
        <v>233796</v>
      </c>
    </row>
    <row r="759" spans="1:6" ht="34.5">
      <c r="A759" s="21">
        <v>2007002418</v>
      </c>
      <c r="B759" s="23" t="s">
        <v>1583</v>
      </c>
      <c r="C759" s="20" t="s">
        <v>1584</v>
      </c>
      <c r="D759" s="21" t="s">
        <v>328</v>
      </c>
      <c r="E759" s="20" t="s">
        <v>171</v>
      </c>
      <c r="F759" s="25">
        <v>280</v>
      </c>
    </row>
    <row r="760" spans="1:6">
      <c r="A760" s="21">
        <v>2007002574</v>
      </c>
      <c r="B760" s="23" t="s">
        <v>1585</v>
      </c>
      <c r="C760" s="20" t="s">
        <v>1586</v>
      </c>
      <c r="D760" s="21" t="s">
        <v>317</v>
      </c>
      <c r="E760" s="20" t="s">
        <v>69</v>
      </c>
      <c r="F760" s="26">
        <v>3059</v>
      </c>
    </row>
    <row r="761" spans="1:6" ht="23">
      <c r="A761" s="21">
        <v>2007002647</v>
      </c>
      <c r="B761" s="23" t="s">
        <v>1587</v>
      </c>
      <c r="C761" s="20" t="s">
        <v>1588</v>
      </c>
      <c r="D761" s="21" t="s">
        <v>383</v>
      </c>
      <c r="E761" s="20" t="s">
        <v>69</v>
      </c>
      <c r="F761" s="26">
        <v>3940</v>
      </c>
    </row>
    <row r="762" spans="1:6" ht="23">
      <c r="A762" s="21">
        <v>2007002711</v>
      </c>
      <c r="B762" s="23" t="s">
        <v>1589</v>
      </c>
      <c r="C762" s="20" t="s">
        <v>1590</v>
      </c>
      <c r="D762" s="21" t="s">
        <v>383</v>
      </c>
      <c r="E762" s="20" t="s">
        <v>166</v>
      </c>
      <c r="F762" s="25">
        <v>89</v>
      </c>
    </row>
    <row r="763" spans="1:6" ht="23">
      <c r="A763" s="21">
        <v>2007002892</v>
      </c>
      <c r="B763" s="23" t="s">
        <v>1591</v>
      </c>
      <c r="C763" s="20" t="s">
        <v>1592</v>
      </c>
      <c r="D763" s="21" t="s">
        <v>328</v>
      </c>
      <c r="E763" s="20" t="s">
        <v>171</v>
      </c>
      <c r="F763" s="26">
        <v>1808</v>
      </c>
    </row>
    <row r="764" spans="1:6" ht="34.5">
      <c r="A764" s="21">
        <v>2007002965</v>
      </c>
      <c r="B764" s="23" t="s">
        <v>1593</v>
      </c>
      <c r="C764" s="20" t="s">
        <v>1594</v>
      </c>
      <c r="D764" s="21" t="s">
        <v>328</v>
      </c>
      <c r="E764" s="20" t="s">
        <v>167</v>
      </c>
      <c r="F764" s="25">
        <v>48</v>
      </c>
    </row>
    <row r="765" spans="1:6" ht="23">
      <c r="A765" s="21">
        <v>2007003074</v>
      </c>
      <c r="B765" s="23" t="s">
        <v>1595</v>
      </c>
      <c r="C765" s="20" t="s">
        <v>1596</v>
      </c>
      <c r="D765" s="21" t="s">
        <v>328</v>
      </c>
      <c r="E765" s="20" t="s">
        <v>44</v>
      </c>
      <c r="F765" s="25">
        <v>714</v>
      </c>
    </row>
    <row r="766" spans="1:6">
      <c r="A766" s="21">
        <v>2007003147</v>
      </c>
      <c r="B766" s="23" t="s">
        <v>1597</v>
      </c>
      <c r="C766" s="20" t="s">
        <v>1598</v>
      </c>
      <c r="D766" s="21" t="s">
        <v>317</v>
      </c>
      <c r="E766" s="20" t="s">
        <v>69</v>
      </c>
      <c r="F766" s="26">
        <v>1015</v>
      </c>
    </row>
    <row r="767" spans="1:6" ht="23">
      <c r="A767" s="21">
        <v>2007003211</v>
      </c>
      <c r="B767" s="23" t="s">
        <v>1599</v>
      </c>
      <c r="C767" s="20" t="s">
        <v>1600</v>
      </c>
      <c r="D767" s="21" t="s">
        <v>328</v>
      </c>
      <c r="E767" s="20" t="s">
        <v>171</v>
      </c>
      <c r="F767" s="26">
        <v>11113</v>
      </c>
    </row>
    <row r="768" spans="1:6" ht="23">
      <c r="A768" s="21">
        <v>2007003392</v>
      </c>
      <c r="B768" s="23" t="s">
        <v>1601</v>
      </c>
      <c r="C768" s="20" t="s">
        <v>1602</v>
      </c>
      <c r="D768" s="21" t="s">
        <v>383</v>
      </c>
      <c r="E768" s="20" t="s">
        <v>69</v>
      </c>
      <c r="F768" s="26">
        <v>1356</v>
      </c>
    </row>
    <row r="769" spans="1:6" ht="23">
      <c r="A769" s="21">
        <v>2007003465</v>
      </c>
      <c r="B769" s="23" t="s">
        <v>1603</v>
      </c>
      <c r="C769" s="20" t="s">
        <v>1604</v>
      </c>
      <c r="D769" s="21" t="s">
        <v>383</v>
      </c>
      <c r="E769" s="20" t="s">
        <v>171</v>
      </c>
      <c r="F769" s="25">
        <v>343</v>
      </c>
    </row>
    <row r="770" spans="1:6" ht="23">
      <c r="A770" s="21">
        <v>2007003538</v>
      </c>
      <c r="B770" s="23" t="s">
        <v>1605</v>
      </c>
      <c r="C770" s="20" t="s">
        <v>1606</v>
      </c>
      <c r="D770" s="21" t="s">
        <v>328</v>
      </c>
      <c r="E770" s="20" t="s">
        <v>152</v>
      </c>
      <c r="F770" s="26">
        <v>10418</v>
      </c>
    </row>
    <row r="771" spans="1:6" ht="46">
      <c r="A771" s="21">
        <v>2007003619</v>
      </c>
      <c r="B771" s="23" t="s">
        <v>1607</v>
      </c>
      <c r="C771" s="20" t="s">
        <v>1608</v>
      </c>
      <c r="D771" s="21" t="s">
        <v>383</v>
      </c>
      <c r="E771" s="20" t="s">
        <v>169</v>
      </c>
      <c r="F771" s="26">
        <v>1582</v>
      </c>
    </row>
    <row r="772" spans="1:6" ht="23">
      <c r="A772" s="21">
        <v>2007003856</v>
      </c>
      <c r="B772" s="23" t="s">
        <v>1609</v>
      </c>
      <c r="C772" s="20" t="s">
        <v>1610</v>
      </c>
      <c r="D772" s="21" t="s">
        <v>328</v>
      </c>
      <c r="E772" s="20" t="s">
        <v>139</v>
      </c>
      <c r="F772" s="25">
        <v>106</v>
      </c>
    </row>
    <row r="773" spans="1:6" ht="34.5">
      <c r="A773" s="21">
        <v>2007003929</v>
      </c>
      <c r="B773" s="23" t="s">
        <v>1611</v>
      </c>
      <c r="C773" s="20" t="s">
        <v>1612</v>
      </c>
      <c r="D773" s="21" t="s">
        <v>328</v>
      </c>
      <c r="E773" s="20" t="s">
        <v>185</v>
      </c>
      <c r="F773" s="25">
        <v>160</v>
      </c>
    </row>
    <row r="774" spans="1:6" ht="23">
      <c r="A774" s="21">
        <v>2008000192</v>
      </c>
      <c r="B774" s="23" t="s">
        <v>1613</v>
      </c>
      <c r="C774" s="20" t="s">
        <v>1614</v>
      </c>
      <c r="D774" s="21" t="s">
        <v>328</v>
      </c>
      <c r="E774" s="20" t="s">
        <v>140</v>
      </c>
      <c r="F774" s="26">
        <v>5778</v>
      </c>
    </row>
    <row r="775" spans="1:6" ht="23">
      <c r="A775" s="21">
        <v>2008000265</v>
      </c>
      <c r="B775" s="23" t="s">
        <v>1615</v>
      </c>
      <c r="C775" s="20" t="s">
        <v>1616</v>
      </c>
      <c r="D775" s="21" t="s">
        <v>328</v>
      </c>
      <c r="E775" s="20" t="s">
        <v>166</v>
      </c>
      <c r="F775" s="26">
        <v>26517</v>
      </c>
    </row>
    <row r="776" spans="1:6" ht="23">
      <c r="A776" s="21">
        <v>2008000338</v>
      </c>
      <c r="B776" s="23" t="s">
        <v>1617</v>
      </c>
      <c r="C776" s="20" t="s">
        <v>1618</v>
      </c>
      <c r="D776" s="21" t="s">
        <v>328</v>
      </c>
      <c r="E776" s="20" t="s">
        <v>171</v>
      </c>
      <c r="F776" s="25">
        <v>51</v>
      </c>
    </row>
    <row r="777" spans="1:6" ht="23">
      <c r="A777" s="21">
        <v>2008000729</v>
      </c>
      <c r="B777" s="23" t="s">
        <v>1619</v>
      </c>
      <c r="C777" s="20" t="s">
        <v>1620</v>
      </c>
      <c r="D777" s="21" t="s">
        <v>383</v>
      </c>
      <c r="E777" s="20" t="s">
        <v>171</v>
      </c>
      <c r="F777" s="26">
        <v>2692</v>
      </c>
    </row>
    <row r="778" spans="1:6" ht="23">
      <c r="A778" s="21">
        <v>2008000818</v>
      </c>
      <c r="B778" s="23" t="s">
        <v>1621</v>
      </c>
      <c r="C778" s="20" t="s">
        <v>1622</v>
      </c>
      <c r="D778" s="21" t="s">
        <v>328</v>
      </c>
      <c r="E778" s="20" t="s">
        <v>185</v>
      </c>
      <c r="F778" s="26">
        <v>21273</v>
      </c>
    </row>
    <row r="779" spans="1:6" ht="23">
      <c r="A779" s="21">
        <v>2008000818</v>
      </c>
      <c r="B779" s="23" t="s">
        <v>1621</v>
      </c>
      <c r="C779" s="20" t="s">
        <v>1622</v>
      </c>
      <c r="D779" s="21" t="s">
        <v>328</v>
      </c>
      <c r="E779" s="20" t="s">
        <v>288</v>
      </c>
      <c r="F779" s="26">
        <v>12821</v>
      </c>
    </row>
    <row r="780" spans="1:6" ht="34.5">
      <c r="A780" s="21">
        <v>2008000974</v>
      </c>
      <c r="B780" s="23" t="s">
        <v>1623</v>
      </c>
      <c r="C780" s="20" t="s">
        <v>1624</v>
      </c>
      <c r="D780" s="21" t="s">
        <v>328</v>
      </c>
      <c r="E780" s="20" t="s">
        <v>94</v>
      </c>
      <c r="F780" s="25">
        <v>788</v>
      </c>
    </row>
    <row r="781" spans="1:6" ht="23">
      <c r="A781" s="21">
        <v>2008001083</v>
      </c>
      <c r="B781" s="23" t="s">
        <v>1625</v>
      </c>
      <c r="C781" s="20" t="s">
        <v>1626</v>
      </c>
      <c r="D781" s="21" t="s">
        <v>328</v>
      </c>
      <c r="E781" s="20" t="s">
        <v>25</v>
      </c>
      <c r="F781" s="26">
        <v>4789</v>
      </c>
    </row>
    <row r="782" spans="1:6" ht="23">
      <c r="A782" s="21">
        <v>2008001156</v>
      </c>
      <c r="B782" s="23" t="s">
        <v>1627</v>
      </c>
      <c r="C782" s="20" t="s">
        <v>1628</v>
      </c>
      <c r="D782" s="21" t="s">
        <v>328</v>
      </c>
      <c r="E782" s="20" t="s">
        <v>166</v>
      </c>
      <c r="F782" s="26">
        <v>1112</v>
      </c>
    </row>
    <row r="783" spans="1:6" ht="23">
      <c r="A783" s="21">
        <v>2008001229</v>
      </c>
      <c r="B783" s="23" t="s">
        <v>1629</v>
      </c>
      <c r="C783" s="20" t="s">
        <v>1630</v>
      </c>
      <c r="D783" s="21" t="s">
        <v>383</v>
      </c>
      <c r="E783" s="20" t="s">
        <v>140</v>
      </c>
      <c r="F783" s="26">
        <v>3091</v>
      </c>
    </row>
    <row r="784" spans="1:6" ht="23">
      <c r="A784" s="21">
        <v>2008001318</v>
      </c>
      <c r="B784" s="23" t="s">
        <v>1631</v>
      </c>
      <c r="C784" s="20" t="s">
        <v>1632</v>
      </c>
      <c r="D784" s="21" t="s">
        <v>328</v>
      </c>
      <c r="E784" s="20" t="s">
        <v>166</v>
      </c>
      <c r="F784" s="26">
        <v>10440</v>
      </c>
    </row>
    <row r="785" spans="1:6" ht="23">
      <c r="A785" s="21">
        <v>2008001474</v>
      </c>
      <c r="B785" s="23" t="s">
        <v>1633</v>
      </c>
      <c r="C785" s="20" t="s">
        <v>1634</v>
      </c>
      <c r="D785" s="21" t="s">
        <v>328</v>
      </c>
      <c r="E785" s="20" t="s">
        <v>141</v>
      </c>
      <c r="F785" s="26">
        <v>3331</v>
      </c>
    </row>
    <row r="786" spans="1:6" ht="23">
      <c r="A786" s="21">
        <v>2008001619</v>
      </c>
      <c r="B786" s="23" t="s">
        <v>1635</v>
      </c>
      <c r="C786" s="20" t="s">
        <v>1636</v>
      </c>
      <c r="D786" s="21" t="s">
        <v>383</v>
      </c>
      <c r="E786" s="20" t="s">
        <v>244</v>
      </c>
      <c r="F786" s="25">
        <v>375</v>
      </c>
    </row>
    <row r="787" spans="1:6" ht="23">
      <c r="A787" s="21">
        <v>2008001792</v>
      </c>
      <c r="B787" s="23" t="s">
        <v>1637</v>
      </c>
      <c r="C787" s="20" t="s">
        <v>1638</v>
      </c>
      <c r="D787" s="21" t="s">
        <v>383</v>
      </c>
      <c r="E787" s="20" t="s">
        <v>171</v>
      </c>
      <c r="F787" s="26">
        <v>1810</v>
      </c>
    </row>
    <row r="788" spans="1:6" ht="23">
      <c r="A788" s="21">
        <v>2008001938</v>
      </c>
      <c r="B788" s="23" t="s">
        <v>1639</v>
      </c>
      <c r="C788" s="20" t="s">
        <v>1640</v>
      </c>
      <c r="D788" s="21" t="s">
        <v>328</v>
      </c>
      <c r="E788" s="20" t="s">
        <v>168</v>
      </c>
      <c r="F788" s="26">
        <v>16305</v>
      </c>
    </row>
    <row r="789" spans="1:6" ht="23">
      <c r="A789" s="21">
        <v>2008002047</v>
      </c>
      <c r="B789" s="23" t="s">
        <v>1641</v>
      </c>
      <c r="C789" s="20" t="s">
        <v>1642</v>
      </c>
      <c r="D789" s="21" t="s">
        <v>328</v>
      </c>
      <c r="E789" s="20" t="s">
        <v>168</v>
      </c>
      <c r="F789" s="26">
        <v>5389</v>
      </c>
    </row>
    <row r="790" spans="1:6" ht="23">
      <c r="A790" s="21">
        <v>2008002111</v>
      </c>
      <c r="B790" s="23" t="s">
        <v>913</v>
      </c>
      <c r="C790" s="20" t="s">
        <v>363</v>
      </c>
      <c r="D790" s="21" t="s">
        <v>328</v>
      </c>
      <c r="E790" s="20" t="s">
        <v>86</v>
      </c>
      <c r="F790" s="25">
        <v>181</v>
      </c>
    </row>
    <row r="791" spans="1:6" ht="23">
      <c r="A791" s="21">
        <v>2008002365</v>
      </c>
      <c r="B791" s="23" t="s">
        <v>1643</v>
      </c>
      <c r="C791" s="20" t="s">
        <v>62</v>
      </c>
      <c r="D791" s="21" t="s">
        <v>383</v>
      </c>
      <c r="E791" s="20" t="s">
        <v>62</v>
      </c>
      <c r="F791" s="26">
        <v>4679</v>
      </c>
    </row>
    <row r="792" spans="1:6" ht="23">
      <c r="A792" s="21">
        <v>2008002438</v>
      </c>
      <c r="B792" s="23" t="s">
        <v>1644</v>
      </c>
      <c r="C792" s="20" t="s">
        <v>1645</v>
      </c>
      <c r="D792" s="21" t="s">
        <v>383</v>
      </c>
      <c r="E792" s="20" t="s">
        <v>166</v>
      </c>
      <c r="F792" s="25">
        <v>97</v>
      </c>
    </row>
    <row r="793" spans="1:6" ht="34.5">
      <c r="A793" s="21">
        <v>2008002756</v>
      </c>
      <c r="B793" s="23" t="s">
        <v>1646</v>
      </c>
      <c r="C793" s="20" t="s">
        <v>1647</v>
      </c>
      <c r="D793" s="21" t="s">
        <v>328</v>
      </c>
      <c r="E793" s="20" t="s">
        <v>185</v>
      </c>
      <c r="F793" s="26">
        <v>2116</v>
      </c>
    </row>
    <row r="794" spans="1:6" ht="23">
      <c r="A794" s="21">
        <v>2008003019</v>
      </c>
      <c r="B794" s="23" t="s">
        <v>1648</v>
      </c>
      <c r="C794" s="20" t="s">
        <v>1649</v>
      </c>
      <c r="D794" s="21" t="s">
        <v>328</v>
      </c>
      <c r="E794" s="20" t="s">
        <v>121</v>
      </c>
      <c r="F794" s="25">
        <v>86</v>
      </c>
    </row>
    <row r="795" spans="1:6" ht="23">
      <c r="A795" s="21">
        <v>2008003183</v>
      </c>
      <c r="B795" s="23" t="s">
        <v>1650</v>
      </c>
      <c r="C795" s="20" t="s">
        <v>1651</v>
      </c>
      <c r="D795" s="21" t="s">
        <v>328</v>
      </c>
      <c r="E795" s="20" t="s">
        <v>227</v>
      </c>
      <c r="F795" s="25">
        <v>699</v>
      </c>
    </row>
    <row r="796" spans="1:6" ht="23">
      <c r="A796" s="21">
        <v>2008003256</v>
      </c>
      <c r="B796" s="23" t="s">
        <v>1652</v>
      </c>
      <c r="C796" s="20" t="s">
        <v>1653</v>
      </c>
      <c r="D796" s="21" t="s">
        <v>383</v>
      </c>
      <c r="E796" s="20" t="s">
        <v>139</v>
      </c>
      <c r="F796" s="25">
        <v>256</v>
      </c>
    </row>
    <row r="797" spans="1:6" ht="23">
      <c r="A797" s="21">
        <v>2008003329</v>
      </c>
      <c r="B797" s="23" t="s">
        <v>1654</v>
      </c>
      <c r="C797" s="20" t="s">
        <v>1655</v>
      </c>
      <c r="D797" s="21" t="s">
        <v>383</v>
      </c>
      <c r="E797" s="20" t="s">
        <v>166</v>
      </c>
      <c r="F797" s="25">
        <v>733</v>
      </c>
    </row>
    <row r="798" spans="1:6" ht="23">
      <c r="A798" s="21">
        <v>2008003418</v>
      </c>
      <c r="B798" s="23" t="s">
        <v>1656</v>
      </c>
      <c r="C798" s="20" t="s">
        <v>1657</v>
      </c>
      <c r="D798" s="21" t="s">
        <v>328</v>
      </c>
      <c r="E798" s="20" t="s">
        <v>92</v>
      </c>
      <c r="F798" s="25">
        <v>141</v>
      </c>
    </row>
    <row r="799" spans="1:6" ht="34.5">
      <c r="A799" s="21">
        <v>2008003711</v>
      </c>
      <c r="B799" s="23" t="s">
        <v>1658</v>
      </c>
      <c r="C799" s="20" t="s">
        <v>1248</v>
      </c>
      <c r="D799" s="21" t="s">
        <v>328</v>
      </c>
      <c r="E799" s="20" t="s">
        <v>229</v>
      </c>
      <c r="F799" s="26">
        <v>15518</v>
      </c>
    </row>
    <row r="800" spans="1:6" ht="23">
      <c r="A800" s="21">
        <v>2008003892</v>
      </c>
      <c r="B800" s="23" t="s">
        <v>1659</v>
      </c>
      <c r="C800" s="20" t="s">
        <v>1660</v>
      </c>
      <c r="D800" s="21" t="s">
        <v>328</v>
      </c>
      <c r="E800" s="20" t="s">
        <v>35</v>
      </c>
      <c r="F800" s="26">
        <v>3773</v>
      </c>
    </row>
    <row r="801" spans="1:6" ht="23">
      <c r="A801" s="21">
        <v>2008004211</v>
      </c>
      <c r="B801" s="23" t="s">
        <v>1661</v>
      </c>
      <c r="C801" s="20" t="s">
        <v>1662</v>
      </c>
      <c r="D801" s="21" t="s">
        <v>317</v>
      </c>
      <c r="E801" s="20" t="s">
        <v>92</v>
      </c>
      <c r="F801" s="25">
        <v>343</v>
      </c>
    </row>
    <row r="802" spans="1:6" ht="23">
      <c r="A802" s="21">
        <v>2008004392</v>
      </c>
      <c r="B802" s="23" t="s">
        <v>1663</v>
      </c>
      <c r="C802" s="20" t="s">
        <v>1664</v>
      </c>
      <c r="D802" s="21" t="s">
        <v>328</v>
      </c>
      <c r="E802" s="20" t="s">
        <v>92</v>
      </c>
      <c r="F802" s="25">
        <v>221</v>
      </c>
    </row>
    <row r="803" spans="1:6" ht="23">
      <c r="A803" s="21">
        <v>2008004465</v>
      </c>
      <c r="B803" s="23" t="s">
        <v>1665</v>
      </c>
      <c r="C803" s="20" t="s">
        <v>1666</v>
      </c>
      <c r="D803" s="21" t="s">
        <v>328</v>
      </c>
      <c r="E803" s="20" t="s">
        <v>92</v>
      </c>
      <c r="F803" s="25">
        <v>933</v>
      </c>
    </row>
    <row r="804" spans="1:6" ht="23">
      <c r="A804" s="21">
        <v>2008004538</v>
      </c>
      <c r="B804" s="23" t="s">
        <v>1667</v>
      </c>
      <c r="C804" s="20" t="s">
        <v>1668</v>
      </c>
      <c r="D804" s="21" t="s">
        <v>317</v>
      </c>
      <c r="E804" s="20" t="s">
        <v>92</v>
      </c>
      <c r="F804" s="25">
        <v>147</v>
      </c>
    </row>
    <row r="805" spans="1:6" ht="34.5">
      <c r="A805" s="21">
        <v>2008004619</v>
      </c>
      <c r="B805" s="23" t="s">
        <v>1669</v>
      </c>
      <c r="C805" s="20" t="s">
        <v>1670</v>
      </c>
      <c r="D805" s="21" t="s">
        <v>383</v>
      </c>
      <c r="E805" s="20" t="s">
        <v>199</v>
      </c>
      <c r="F805" s="26">
        <v>9210</v>
      </c>
    </row>
    <row r="806" spans="1:6">
      <c r="A806" s="21">
        <v>2008004783</v>
      </c>
      <c r="B806" s="23" t="s">
        <v>1671</v>
      </c>
      <c r="C806" s="20" t="s">
        <v>1672</v>
      </c>
      <c r="D806" s="21" t="s">
        <v>317</v>
      </c>
      <c r="E806" s="20" t="s">
        <v>102</v>
      </c>
      <c r="F806" s="26">
        <v>1112</v>
      </c>
    </row>
    <row r="807" spans="1:6" ht="46">
      <c r="A807" s="21">
        <v>2008004856</v>
      </c>
      <c r="B807" s="23" t="s">
        <v>1673</v>
      </c>
      <c r="C807" s="20" t="s">
        <v>1674</v>
      </c>
      <c r="D807" s="21" t="s">
        <v>328</v>
      </c>
      <c r="E807" s="20" t="s">
        <v>31</v>
      </c>
      <c r="F807" s="25">
        <v>403</v>
      </c>
    </row>
    <row r="808" spans="1:6" ht="23">
      <c r="A808" s="21">
        <v>2009000129</v>
      </c>
      <c r="B808" s="23" t="s">
        <v>1675</v>
      </c>
      <c r="C808" s="20" t="s">
        <v>1676</v>
      </c>
      <c r="D808" s="21" t="s">
        <v>328</v>
      </c>
      <c r="E808" s="20" t="s">
        <v>166</v>
      </c>
      <c r="F808" s="25">
        <v>1</v>
      </c>
    </row>
    <row r="809" spans="1:6" ht="23">
      <c r="A809" s="21">
        <v>2009000218</v>
      </c>
      <c r="B809" s="23" t="s">
        <v>1677</v>
      </c>
      <c r="C809" s="20" t="s">
        <v>1678</v>
      </c>
      <c r="D809" s="21" t="s">
        <v>328</v>
      </c>
      <c r="E809" s="20" t="s">
        <v>170</v>
      </c>
      <c r="F809" s="25">
        <v>191</v>
      </c>
    </row>
    <row r="810" spans="1:6" ht="23">
      <c r="A810" s="21">
        <v>2009000374</v>
      </c>
      <c r="B810" s="23" t="s">
        <v>1679</v>
      </c>
      <c r="C810" s="20" t="s">
        <v>1680</v>
      </c>
      <c r="D810" s="21" t="s">
        <v>328</v>
      </c>
      <c r="E810" s="20" t="s">
        <v>185</v>
      </c>
      <c r="F810" s="25">
        <v>239</v>
      </c>
    </row>
    <row r="811" spans="1:6" ht="23">
      <c r="A811" s="21">
        <v>2009000447</v>
      </c>
      <c r="B811" s="23" t="s">
        <v>1681</v>
      </c>
      <c r="C811" s="20" t="s">
        <v>1682</v>
      </c>
      <c r="D811" s="21" t="s">
        <v>328</v>
      </c>
      <c r="E811" s="20" t="s">
        <v>140</v>
      </c>
      <c r="F811" s="25">
        <v>392</v>
      </c>
    </row>
    <row r="812" spans="1:6" ht="23">
      <c r="A812" s="21">
        <v>2009000511</v>
      </c>
      <c r="B812" s="23" t="s">
        <v>1683</v>
      </c>
      <c r="C812" s="20" t="s">
        <v>973</v>
      </c>
      <c r="D812" s="21" t="s">
        <v>383</v>
      </c>
      <c r="E812" s="20" t="s">
        <v>50</v>
      </c>
      <c r="F812" s="26">
        <v>23539</v>
      </c>
    </row>
    <row r="813" spans="1:6" ht="23">
      <c r="A813" s="21">
        <v>2009000692</v>
      </c>
      <c r="B813" s="23" t="s">
        <v>1684</v>
      </c>
      <c r="C813" s="20" t="s">
        <v>1685</v>
      </c>
      <c r="D813" s="21" t="s">
        <v>328</v>
      </c>
      <c r="E813" s="20" t="s">
        <v>185</v>
      </c>
      <c r="F813" s="25">
        <v>331</v>
      </c>
    </row>
    <row r="814" spans="1:6" ht="23">
      <c r="A814" s="21">
        <v>2009000838</v>
      </c>
      <c r="B814" s="23" t="s">
        <v>1686</v>
      </c>
      <c r="C814" s="20" t="s">
        <v>1687</v>
      </c>
      <c r="D814" s="21" t="s">
        <v>328</v>
      </c>
      <c r="E814" s="20" t="s">
        <v>287</v>
      </c>
      <c r="F814" s="26">
        <v>10631</v>
      </c>
    </row>
    <row r="815" spans="1:6" ht="23">
      <c r="A815" s="21">
        <v>2009000919</v>
      </c>
      <c r="B815" s="23" t="s">
        <v>1688</v>
      </c>
      <c r="C815" s="20" t="s">
        <v>1689</v>
      </c>
      <c r="D815" s="21" t="s">
        <v>383</v>
      </c>
      <c r="E815" s="20" t="s">
        <v>81</v>
      </c>
      <c r="F815" s="25">
        <v>720</v>
      </c>
    </row>
    <row r="816" spans="1:6" ht="23">
      <c r="A816" s="21">
        <v>2009001011</v>
      </c>
      <c r="B816" s="23" t="s">
        <v>1690</v>
      </c>
      <c r="C816" s="20" t="s">
        <v>1691</v>
      </c>
      <c r="D816" s="21" t="s">
        <v>328</v>
      </c>
      <c r="E816" s="20" t="s">
        <v>166</v>
      </c>
      <c r="F816" s="26">
        <v>1145</v>
      </c>
    </row>
    <row r="817" spans="1:6" ht="23">
      <c r="A817" s="21">
        <v>2009001192</v>
      </c>
      <c r="B817" s="23" t="s">
        <v>1692</v>
      </c>
      <c r="C817" s="20" t="s">
        <v>1693</v>
      </c>
      <c r="D817" s="21" t="s">
        <v>383</v>
      </c>
      <c r="E817" s="20" t="s">
        <v>69</v>
      </c>
      <c r="F817" s="26">
        <v>1250</v>
      </c>
    </row>
    <row r="818" spans="1:6" ht="23">
      <c r="A818" s="21">
        <v>2009001265</v>
      </c>
      <c r="B818" s="23" t="s">
        <v>160</v>
      </c>
      <c r="C818" s="20" t="s">
        <v>160</v>
      </c>
      <c r="D818" s="21" t="s">
        <v>328</v>
      </c>
      <c r="E818" s="20" t="s">
        <v>160</v>
      </c>
      <c r="F818" s="26">
        <v>5628</v>
      </c>
    </row>
    <row r="819" spans="1:6" ht="23">
      <c r="A819" s="21">
        <v>2009001338</v>
      </c>
      <c r="B819" s="23" t="s">
        <v>1694</v>
      </c>
      <c r="C819" s="20" t="s">
        <v>1695</v>
      </c>
      <c r="D819" s="21" t="s">
        <v>383</v>
      </c>
      <c r="E819" s="20" t="s">
        <v>41</v>
      </c>
      <c r="F819" s="26">
        <v>9431</v>
      </c>
    </row>
    <row r="820" spans="1:6" ht="34.5">
      <c r="A820" s="21">
        <v>2009001583</v>
      </c>
      <c r="B820" s="23" t="s">
        <v>1696</v>
      </c>
      <c r="C820" s="20" t="s">
        <v>1696</v>
      </c>
      <c r="D820" s="21" t="s">
        <v>328</v>
      </c>
      <c r="E820" s="20" t="s">
        <v>217</v>
      </c>
      <c r="F820" s="25">
        <v>353</v>
      </c>
    </row>
    <row r="821" spans="1:6" ht="23">
      <c r="A821" s="21">
        <v>2009001656</v>
      </c>
      <c r="B821" s="23" t="s">
        <v>1697</v>
      </c>
      <c r="C821" s="20" t="s">
        <v>1698</v>
      </c>
      <c r="D821" s="21" t="s">
        <v>328</v>
      </c>
      <c r="E821" s="20" t="s">
        <v>171</v>
      </c>
      <c r="F821" s="26">
        <v>2287</v>
      </c>
    </row>
    <row r="822" spans="1:6" ht="23">
      <c r="A822" s="21">
        <v>2009001818</v>
      </c>
      <c r="B822" s="23" t="s">
        <v>1699</v>
      </c>
      <c r="C822" s="20" t="s">
        <v>1700</v>
      </c>
      <c r="D822" s="21" t="s">
        <v>383</v>
      </c>
      <c r="E822" s="20" t="s">
        <v>166</v>
      </c>
      <c r="F822" s="25">
        <v>572</v>
      </c>
    </row>
    <row r="823" spans="1:6" ht="23">
      <c r="A823" s="21">
        <v>2009001974</v>
      </c>
      <c r="B823" s="23" t="s">
        <v>1701</v>
      </c>
      <c r="C823" s="20" t="s">
        <v>1701</v>
      </c>
      <c r="D823" s="21" t="s">
        <v>328</v>
      </c>
      <c r="E823" s="20" t="s">
        <v>185</v>
      </c>
      <c r="F823" s="25">
        <v>69</v>
      </c>
    </row>
    <row r="824" spans="1:6" ht="23">
      <c r="A824" s="21">
        <v>2009002083</v>
      </c>
      <c r="B824" s="23" t="s">
        <v>1702</v>
      </c>
      <c r="C824" s="20" t="s">
        <v>1703</v>
      </c>
      <c r="D824" s="21" t="s">
        <v>328</v>
      </c>
      <c r="E824" s="20" t="s">
        <v>139</v>
      </c>
      <c r="F824" s="25">
        <v>478</v>
      </c>
    </row>
    <row r="825" spans="1:6" ht="23">
      <c r="A825" s="21">
        <v>2009002156</v>
      </c>
      <c r="B825" s="23" t="s">
        <v>1704</v>
      </c>
      <c r="C825" s="20" t="s">
        <v>1704</v>
      </c>
      <c r="D825" s="21" t="s">
        <v>383</v>
      </c>
      <c r="E825" s="20" t="s">
        <v>44</v>
      </c>
      <c r="F825" s="26">
        <v>9802</v>
      </c>
    </row>
    <row r="826" spans="1:6" ht="23">
      <c r="A826" s="21">
        <v>2009002229</v>
      </c>
      <c r="B826" s="23" t="s">
        <v>1705</v>
      </c>
      <c r="C826" s="20" t="s">
        <v>1706</v>
      </c>
      <c r="D826" s="21" t="s">
        <v>328</v>
      </c>
      <c r="E826" s="20" t="s">
        <v>44</v>
      </c>
      <c r="F826" s="25">
        <v>759</v>
      </c>
    </row>
    <row r="827" spans="1:6" ht="23">
      <c r="A827" s="21">
        <v>2009002318</v>
      </c>
      <c r="B827" s="23" t="s">
        <v>1707</v>
      </c>
      <c r="C827" s="20" t="s">
        <v>1708</v>
      </c>
      <c r="D827" s="21" t="s">
        <v>328</v>
      </c>
      <c r="E827" s="20" t="s">
        <v>169</v>
      </c>
      <c r="F827" s="25">
        <v>311</v>
      </c>
    </row>
    <row r="828" spans="1:6" ht="23">
      <c r="A828" s="21">
        <v>2009002474</v>
      </c>
      <c r="B828" s="23" t="s">
        <v>1709</v>
      </c>
      <c r="C828" s="20" t="s">
        <v>256</v>
      </c>
      <c r="D828" s="21" t="s">
        <v>328</v>
      </c>
      <c r="E828" s="20" t="s">
        <v>256</v>
      </c>
      <c r="F828" s="26">
        <v>3506</v>
      </c>
    </row>
    <row r="829" spans="1:6" ht="23">
      <c r="A829" s="21">
        <v>2009002547</v>
      </c>
      <c r="B829" s="23" t="s">
        <v>1710</v>
      </c>
      <c r="C829" s="20" t="s">
        <v>1711</v>
      </c>
      <c r="D829" s="21" t="s">
        <v>317</v>
      </c>
      <c r="E829" s="20" t="s">
        <v>148</v>
      </c>
      <c r="F829" s="26">
        <v>3388</v>
      </c>
    </row>
    <row r="830" spans="1:6" ht="23">
      <c r="A830" s="21">
        <v>2009002611</v>
      </c>
      <c r="B830" s="23" t="s">
        <v>1712</v>
      </c>
      <c r="C830" s="20" t="s">
        <v>1713</v>
      </c>
      <c r="D830" s="21" t="s">
        <v>383</v>
      </c>
      <c r="E830" s="20" t="s">
        <v>148</v>
      </c>
      <c r="F830" s="26">
        <v>1342</v>
      </c>
    </row>
    <row r="831" spans="1:6" ht="34.5">
      <c r="A831" s="21">
        <v>2009002792</v>
      </c>
      <c r="B831" s="23" t="s">
        <v>1714</v>
      </c>
      <c r="C831" s="20" t="s">
        <v>1715</v>
      </c>
      <c r="D831" s="21" t="s">
        <v>328</v>
      </c>
      <c r="E831" s="20" t="s">
        <v>185</v>
      </c>
      <c r="F831" s="26">
        <v>2016</v>
      </c>
    </row>
    <row r="832" spans="1:6" ht="23">
      <c r="A832" s="21">
        <v>2009002865</v>
      </c>
      <c r="B832" s="23" t="s">
        <v>1716</v>
      </c>
      <c r="C832" s="20" t="s">
        <v>1716</v>
      </c>
      <c r="D832" s="21" t="s">
        <v>328</v>
      </c>
      <c r="E832" s="20" t="s">
        <v>148</v>
      </c>
      <c r="F832" s="26">
        <v>24348</v>
      </c>
    </row>
    <row r="833" spans="1:6" ht="23">
      <c r="A833" s="21">
        <v>2009002938</v>
      </c>
      <c r="B833" s="23" t="s">
        <v>1717</v>
      </c>
      <c r="C833" s="20" t="s">
        <v>1718</v>
      </c>
      <c r="D833" s="21" t="s">
        <v>383</v>
      </c>
      <c r="E833" s="20" t="s">
        <v>89</v>
      </c>
      <c r="F833" s="25">
        <v>809</v>
      </c>
    </row>
    <row r="834" spans="1:6" ht="23">
      <c r="A834" s="21">
        <v>2009003047</v>
      </c>
      <c r="B834" s="23" t="s">
        <v>1719</v>
      </c>
      <c r="C834" s="20" t="s">
        <v>1719</v>
      </c>
      <c r="D834" s="21" t="s">
        <v>328</v>
      </c>
      <c r="E834" s="20" t="s">
        <v>185</v>
      </c>
      <c r="F834" s="25">
        <v>98</v>
      </c>
    </row>
    <row r="835" spans="1:6" ht="23">
      <c r="A835" s="21">
        <v>2009003111</v>
      </c>
      <c r="B835" s="23" t="s">
        <v>1720</v>
      </c>
      <c r="C835" s="20" t="s">
        <v>1721</v>
      </c>
      <c r="D835" s="21" t="s">
        <v>383</v>
      </c>
      <c r="E835" s="20" t="s">
        <v>166</v>
      </c>
      <c r="F835" s="25">
        <v>0</v>
      </c>
    </row>
    <row r="836" spans="1:6" ht="34.5">
      <c r="A836" s="21">
        <v>2009003292</v>
      </c>
      <c r="B836" s="23" t="s">
        <v>1722</v>
      </c>
      <c r="C836" s="20" t="s">
        <v>1723</v>
      </c>
      <c r="D836" s="21" t="s">
        <v>383</v>
      </c>
      <c r="E836" s="20" t="s">
        <v>94</v>
      </c>
      <c r="F836" s="25">
        <v>493</v>
      </c>
    </row>
    <row r="837" spans="1:6" ht="23">
      <c r="A837" s="21">
        <v>2009003365</v>
      </c>
      <c r="B837" s="23" t="s">
        <v>1724</v>
      </c>
      <c r="C837" s="20" t="s">
        <v>1724</v>
      </c>
      <c r="D837" s="21" t="s">
        <v>328</v>
      </c>
      <c r="E837" s="20" t="s">
        <v>227</v>
      </c>
      <c r="F837" s="25">
        <v>374</v>
      </c>
    </row>
    <row r="838" spans="1:6" ht="23">
      <c r="A838" s="21">
        <v>2009003519</v>
      </c>
      <c r="B838" s="23" t="s">
        <v>1725</v>
      </c>
      <c r="C838" s="20" t="s">
        <v>1726</v>
      </c>
      <c r="D838" s="21" t="s">
        <v>383</v>
      </c>
      <c r="E838" s="20" t="s">
        <v>139</v>
      </c>
      <c r="F838" s="26">
        <v>3192</v>
      </c>
    </row>
    <row r="839" spans="1:6" ht="34.5">
      <c r="A839" s="21">
        <v>2009003683</v>
      </c>
      <c r="B839" s="23" t="s">
        <v>1727</v>
      </c>
      <c r="C839" s="20" t="s">
        <v>1727</v>
      </c>
      <c r="D839" s="21" t="s">
        <v>317</v>
      </c>
      <c r="E839" s="20" t="s">
        <v>213</v>
      </c>
      <c r="F839" s="26">
        <v>4692</v>
      </c>
    </row>
    <row r="840" spans="1:6" ht="34.5">
      <c r="A840" s="21">
        <v>2009003756</v>
      </c>
      <c r="B840" s="23" t="s">
        <v>1728</v>
      </c>
      <c r="C840" s="20" t="s">
        <v>1729</v>
      </c>
      <c r="D840" s="21" t="s">
        <v>328</v>
      </c>
      <c r="E840" s="20" t="s">
        <v>90</v>
      </c>
      <c r="F840" s="26">
        <v>1606</v>
      </c>
    </row>
    <row r="841" spans="1:6" ht="23">
      <c r="A841" s="21">
        <v>2009003829</v>
      </c>
      <c r="B841" s="23" t="s">
        <v>1730</v>
      </c>
      <c r="C841" s="20" t="s">
        <v>1731</v>
      </c>
      <c r="D841" s="21" t="s">
        <v>383</v>
      </c>
      <c r="E841" s="20" t="s">
        <v>169</v>
      </c>
      <c r="F841" s="25">
        <v>0</v>
      </c>
    </row>
    <row r="842" spans="1:6" ht="23">
      <c r="A842" s="21">
        <v>2010000129</v>
      </c>
      <c r="B842" s="23" t="s">
        <v>1732</v>
      </c>
      <c r="C842" s="20" t="s">
        <v>1733</v>
      </c>
      <c r="D842" s="21" t="s">
        <v>328</v>
      </c>
      <c r="E842" s="20" t="s">
        <v>140</v>
      </c>
      <c r="F842" s="25">
        <v>295</v>
      </c>
    </row>
    <row r="843" spans="1:6" ht="34.5">
      <c r="A843" s="21">
        <v>2010000374</v>
      </c>
      <c r="B843" s="23" t="s">
        <v>1734</v>
      </c>
      <c r="C843" s="20" t="s">
        <v>1735</v>
      </c>
      <c r="D843" s="21" t="s">
        <v>383</v>
      </c>
      <c r="E843" s="20" t="s">
        <v>44</v>
      </c>
      <c r="F843" s="25">
        <v>466</v>
      </c>
    </row>
    <row r="844" spans="1:6" ht="23">
      <c r="A844" s="21">
        <v>2010000447</v>
      </c>
      <c r="B844" s="23" t="s">
        <v>1736</v>
      </c>
      <c r="C844" s="20" t="s">
        <v>1736</v>
      </c>
      <c r="D844" s="21" t="s">
        <v>328</v>
      </c>
      <c r="E844" s="20" t="s">
        <v>185</v>
      </c>
      <c r="F844" s="26">
        <v>2585</v>
      </c>
    </row>
    <row r="845" spans="1:6" ht="23">
      <c r="A845" s="21">
        <v>2010000838</v>
      </c>
      <c r="B845" s="23" t="s">
        <v>1737</v>
      </c>
      <c r="C845" s="20" t="s">
        <v>1738</v>
      </c>
      <c r="D845" s="21" t="s">
        <v>328</v>
      </c>
      <c r="E845" s="20" t="s">
        <v>112</v>
      </c>
      <c r="F845" s="26">
        <v>1696</v>
      </c>
    </row>
    <row r="846" spans="1:6" ht="23">
      <c r="A846" s="21">
        <v>2010001265</v>
      </c>
      <c r="B846" s="23" t="s">
        <v>1739</v>
      </c>
      <c r="C846" s="20" t="s">
        <v>1246</v>
      </c>
      <c r="D846" s="21" t="s">
        <v>328</v>
      </c>
      <c r="E846" s="20" t="s">
        <v>49</v>
      </c>
      <c r="F846" s="26">
        <v>8514</v>
      </c>
    </row>
    <row r="847" spans="1:6" ht="23">
      <c r="A847" s="21">
        <v>2010001338</v>
      </c>
      <c r="B847" s="23" t="s">
        <v>1740</v>
      </c>
      <c r="C847" s="20" t="s">
        <v>1741</v>
      </c>
      <c r="D847" s="21" t="s">
        <v>383</v>
      </c>
      <c r="E847" s="20" t="s">
        <v>171</v>
      </c>
      <c r="F847" s="25">
        <v>179</v>
      </c>
    </row>
    <row r="848" spans="1:6" ht="23">
      <c r="A848" s="21">
        <v>2010001419</v>
      </c>
      <c r="B848" s="23" t="s">
        <v>1742</v>
      </c>
      <c r="C848" s="20" t="s">
        <v>1743</v>
      </c>
      <c r="D848" s="21" t="s">
        <v>383</v>
      </c>
      <c r="E848" s="20" t="s">
        <v>55</v>
      </c>
      <c r="F848" s="26">
        <v>15820</v>
      </c>
    </row>
    <row r="849" spans="1:6" ht="23">
      <c r="A849" s="21">
        <v>2010001583</v>
      </c>
      <c r="B849" s="23" t="s">
        <v>1744</v>
      </c>
      <c r="C849" s="20" t="s">
        <v>1745</v>
      </c>
      <c r="D849" s="21" t="s">
        <v>328</v>
      </c>
      <c r="E849" s="20" t="s">
        <v>185</v>
      </c>
      <c r="F849" s="26">
        <v>1167</v>
      </c>
    </row>
    <row r="850" spans="1:6" ht="23">
      <c r="A850" s="21">
        <v>2010001656</v>
      </c>
      <c r="B850" s="23" t="s">
        <v>1746</v>
      </c>
      <c r="C850" s="20" t="s">
        <v>1746</v>
      </c>
      <c r="D850" s="21" t="s">
        <v>328</v>
      </c>
      <c r="E850" s="20" t="s">
        <v>171</v>
      </c>
      <c r="F850" s="26">
        <v>2351</v>
      </c>
    </row>
    <row r="851" spans="1:6" ht="23">
      <c r="A851" s="21">
        <v>2010001729</v>
      </c>
      <c r="B851" s="23" t="s">
        <v>1747</v>
      </c>
      <c r="C851" s="20" t="s">
        <v>1748</v>
      </c>
      <c r="D851" s="21" t="s">
        <v>328</v>
      </c>
      <c r="E851" s="20" t="s">
        <v>166</v>
      </c>
      <c r="F851" s="25">
        <v>292</v>
      </c>
    </row>
    <row r="852" spans="1:6" ht="23">
      <c r="A852" s="21">
        <v>2010001818</v>
      </c>
      <c r="B852" s="23" t="s">
        <v>1749</v>
      </c>
      <c r="C852" s="20" t="s">
        <v>1750</v>
      </c>
      <c r="D852" s="21" t="s">
        <v>328</v>
      </c>
      <c r="E852" s="20" t="s">
        <v>141</v>
      </c>
      <c r="F852" s="25">
        <v>18</v>
      </c>
    </row>
    <row r="853" spans="1:6" ht="23">
      <c r="A853" s="21">
        <v>2010001974</v>
      </c>
      <c r="B853" s="23" t="s">
        <v>1751</v>
      </c>
      <c r="C853" s="20" t="s">
        <v>1752</v>
      </c>
      <c r="D853" s="21" t="s">
        <v>328</v>
      </c>
      <c r="E853" s="20" t="s">
        <v>35</v>
      </c>
      <c r="F853" s="25">
        <v>402</v>
      </c>
    </row>
    <row r="854" spans="1:6" ht="23">
      <c r="A854" s="21">
        <v>2010002083</v>
      </c>
      <c r="B854" s="23" t="s">
        <v>572</v>
      </c>
      <c r="C854" s="20" t="s">
        <v>572</v>
      </c>
      <c r="D854" s="21" t="s">
        <v>328</v>
      </c>
      <c r="E854" s="20" t="s">
        <v>202</v>
      </c>
      <c r="F854" s="26">
        <v>8415</v>
      </c>
    </row>
    <row r="855" spans="1:6" ht="23">
      <c r="A855" s="21">
        <v>2010002156</v>
      </c>
      <c r="B855" s="23" t="s">
        <v>1753</v>
      </c>
      <c r="C855" s="20" t="s">
        <v>1754</v>
      </c>
      <c r="D855" s="21" t="s">
        <v>328</v>
      </c>
      <c r="E855" s="20" t="s">
        <v>250</v>
      </c>
      <c r="F855" s="26">
        <v>25026</v>
      </c>
    </row>
    <row r="856" spans="1:6" ht="23">
      <c r="A856" s="21">
        <v>2010002229</v>
      </c>
      <c r="B856" s="23" t="s">
        <v>1755</v>
      </c>
      <c r="C856" s="20" t="s">
        <v>1756</v>
      </c>
      <c r="D856" s="21" t="s">
        <v>328</v>
      </c>
      <c r="E856" s="20" t="s">
        <v>121</v>
      </c>
      <c r="F856" s="26">
        <v>10904</v>
      </c>
    </row>
    <row r="857" spans="1:6" ht="23">
      <c r="A857" s="21">
        <v>2010002318</v>
      </c>
      <c r="B857" s="23" t="s">
        <v>1757</v>
      </c>
      <c r="C857" s="20" t="s">
        <v>1758</v>
      </c>
      <c r="D857" s="21" t="s">
        <v>328</v>
      </c>
      <c r="E857" s="20" t="s">
        <v>268</v>
      </c>
      <c r="F857" s="25">
        <v>270</v>
      </c>
    </row>
    <row r="858" spans="1:6" ht="23">
      <c r="A858" s="21">
        <v>2010002474</v>
      </c>
      <c r="B858" s="23" t="s">
        <v>1759</v>
      </c>
      <c r="C858" s="20" t="s">
        <v>1759</v>
      </c>
      <c r="D858" s="21" t="s">
        <v>317</v>
      </c>
      <c r="E858" s="20" t="s">
        <v>121</v>
      </c>
      <c r="F858" s="26">
        <v>4079</v>
      </c>
    </row>
    <row r="859" spans="1:6" ht="23">
      <c r="A859" s="21">
        <v>2010002547</v>
      </c>
      <c r="B859" s="23" t="s">
        <v>1760</v>
      </c>
      <c r="C859" s="20" t="s">
        <v>1760</v>
      </c>
      <c r="D859" s="21" t="s">
        <v>328</v>
      </c>
      <c r="E859" s="20" t="s">
        <v>185</v>
      </c>
      <c r="F859" s="26">
        <v>13536</v>
      </c>
    </row>
    <row r="860" spans="1:6" ht="34.5">
      <c r="A860" s="21">
        <v>2010002792</v>
      </c>
      <c r="B860" s="23" t="s">
        <v>1761</v>
      </c>
      <c r="C860" s="20" t="s">
        <v>1761</v>
      </c>
      <c r="D860" s="21" t="s">
        <v>328</v>
      </c>
      <c r="E860" s="20" t="s">
        <v>140</v>
      </c>
      <c r="F860" s="25">
        <v>848</v>
      </c>
    </row>
    <row r="861" spans="1:6" ht="23">
      <c r="A861" s="21">
        <v>2010002938</v>
      </c>
      <c r="B861" s="23" t="s">
        <v>1762</v>
      </c>
      <c r="C861" s="20" t="s">
        <v>1763</v>
      </c>
      <c r="D861" s="21" t="s">
        <v>328</v>
      </c>
      <c r="E861" s="20" t="s">
        <v>166</v>
      </c>
      <c r="F861" s="25">
        <v>240</v>
      </c>
    </row>
    <row r="862" spans="1:6" ht="23">
      <c r="A862" s="21">
        <v>2010003047</v>
      </c>
      <c r="B862" s="23" t="s">
        <v>1764</v>
      </c>
      <c r="C862" s="20" t="s">
        <v>1765</v>
      </c>
      <c r="D862" s="21" t="s">
        <v>328</v>
      </c>
      <c r="E862" s="20" t="s">
        <v>44</v>
      </c>
      <c r="F862" s="25">
        <v>317</v>
      </c>
    </row>
    <row r="863" spans="1:6" ht="23">
      <c r="A863" s="21">
        <v>2010003111</v>
      </c>
      <c r="B863" s="23" t="s">
        <v>1766</v>
      </c>
      <c r="C863" s="20" t="s">
        <v>1767</v>
      </c>
      <c r="D863" s="21" t="s">
        <v>328</v>
      </c>
      <c r="E863" s="20" t="s">
        <v>166</v>
      </c>
      <c r="F863" s="26">
        <v>1485</v>
      </c>
    </row>
    <row r="864" spans="1:6" ht="23">
      <c r="A864" s="21">
        <v>2010003292</v>
      </c>
      <c r="B864" s="23" t="s">
        <v>1768</v>
      </c>
      <c r="C864" s="20" t="s">
        <v>1769</v>
      </c>
      <c r="D864" s="21" t="s">
        <v>383</v>
      </c>
      <c r="E864" s="20" t="s">
        <v>44</v>
      </c>
      <c r="F864" s="25">
        <v>900</v>
      </c>
    </row>
    <row r="865" spans="1:6" ht="23">
      <c r="A865" s="21">
        <v>2010003365</v>
      </c>
      <c r="B865" s="23" t="s">
        <v>1770</v>
      </c>
      <c r="C865" s="20" t="s">
        <v>1771</v>
      </c>
      <c r="D865" s="21" t="s">
        <v>317</v>
      </c>
      <c r="E865" s="20" t="s">
        <v>44</v>
      </c>
      <c r="F865" s="26">
        <v>1226</v>
      </c>
    </row>
    <row r="866" spans="1:6" ht="23">
      <c r="A866" s="21">
        <v>2010003438</v>
      </c>
      <c r="B866" s="23" t="s">
        <v>1772</v>
      </c>
      <c r="C866" s="20" t="s">
        <v>1773</v>
      </c>
      <c r="D866" s="21" t="s">
        <v>383</v>
      </c>
      <c r="E866" s="20" t="s">
        <v>44</v>
      </c>
      <c r="F866" s="26">
        <v>3243</v>
      </c>
    </row>
    <row r="867" spans="1:6" ht="23">
      <c r="A867" s="21">
        <v>2010003683</v>
      </c>
      <c r="B867" s="23" t="s">
        <v>1774</v>
      </c>
      <c r="C867" s="20" t="s">
        <v>1775</v>
      </c>
      <c r="D867" s="21" t="s">
        <v>383</v>
      </c>
      <c r="E867" s="20" t="s">
        <v>72</v>
      </c>
      <c r="F867" s="26">
        <v>2121</v>
      </c>
    </row>
    <row r="868" spans="1:6" ht="23">
      <c r="A868" s="21">
        <v>2010003756</v>
      </c>
      <c r="B868" s="23" t="s">
        <v>407</v>
      </c>
      <c r="C868" s="20" t="s">
        <v>445</v>
      </c>
      <c r="D868" s="21" t="s">
        <v>328</v>
      </c>
      <c r="E868" s="20" t="s">
        <v>275</v>
      </c>
      <c r="F868" s="26">
        <v>12184</v>
      </c>
    </row>
    <row r="869" spans="1:6" ht="23">
      <c r="A869" s="21">
        <v>2010003829</v>
      </c>
      <c r="B869" s="23" t="s">
        <v>1776</v>
      </c>
      <c r="C869" s="20" t="s">
        <v>1777</v>
      </c>
      <c r="D869" s="21" t="s">
        <v>328</v>
      </c>
      <c r="E869" s="20" t="s">
        <v>166</v>
      </c>
      <c r="F869" s="25">
        <v>674</v>
      </c>
    </row>
    <row r="870" spans="1:6" ht="23">
      <c r="A870" s="21">
        <v>2010004019</v>
      </c>
      <c r="B870" s="23" t="s">
        <v>1778</v>
      </c>
      <c r="C870" s="20" t="s">
        <v>1778</v>
      </c>
      <c r="D870" s="21" t="s">
        <v>328</v>
      </c>
      <c r="E870" s="20" t="s">
        <v>185</v>
      </c>
      <c r="F870" s="25">
        <v>335</v>
      </c>
    </row>
    <row r="871" spans="1:6" ht="23">
      <c r="A871" s="21">
        <v>2010004183</v>
      </c>
      <c r="B871" s="23" t="s">
        <v>1779</v>
      </c>
      <c r="C871" s="20" t="s">
        <v>1780</v>
      </c>
      <c r="D871" s="21" t="s">
        <v>328</v>
      </c>
      <c r="E871" s="20" t="s">
        <v>164</v>
      </c>
      <c r="F871" s="25">
        <v>312</v>
      </c>
    </row>
    <row r="872" spans="1:6" ht="46">
      <c r="A872" s="21">
        <v>2010004256</v>
      </c>
      <c r="B872" s="23" t="s">
        <v>1781</v>
      </c>
      <c r="C872" s="20" t="s">
        <v>1782</v>
      </c>
      <c r="D872" s="21" t="s">
        <v>328</v>
      </c>
      <c r="E872" s="20" t="s">
        <v>99</v>
      </c>
      <c r="F872" s="26">
        <v>16485</v>
      </c>
    </row>
    <row r="873" spans="1:6" ht="23">
      <c r="A873" s="21">
        <v>2010004329</v>
      </c>
      <c r="B873" s="23" t="s">
        <v>338</v>
      </c>
      <c r="C873" s="20" t="s">
        <v>338</v>
      </c>
      <c r="D873" s="21" t="s">
        <v>328</v>
      </c>
      <c r="E873" s="20" t="s">
        <v>172</v>
      </c>
      <c r="F873" s="25">
        <v>446</v>
      </c>
    </row>
    <row r="874" spans="1:6" ht="23">
      <c r="A874" s="21">
        <v>2010004418</v>
      </c>
      <c r="B874" s="23" t="s">
        <v>1783</v>
      </c>
      <c r="C874" s="20" t="s">
        <v>1784</v>
      </c>
      <c r="D874" s="21" t="s">
        <v>328</v>
      </c>
      <c r="E874" s="20" t="s">
        <v>148</v>
      </c>
      <c r="F874" s="25">
        <v>887</v>
      </c>
    </row>
    <row r="875" spans="1:6" ht="23">
      <c r="A875" s="21">
        <v>2010004574</v>
      </c>
      <c r="B875" s="23" t="s">
        <v>1785</v>
      </c>
      <c r="C875" s="20" t="s">
        <v>875</v>
      </c>
      <c r="D875" s="21" t="s">
        <v>328</v>
      </c>
      <c r="E875" s="20" t="s">
        <v>172</v>
      </c>
      <c r="F875" s="26">
        <v>27079</v>
      </c>
    </row>
    <row r="876" spans="1:6" ht="23">
      <c r="A876" s="21">
        <v>2010004647</v>
      </c>
      <c r="B876" s="23" t="s">
        <v>1786</v>
      </c>
      <c r="C876" s="20" t="s">
        <v>1787</v>
      </c>
      <c r="D876" s="21" t="s">
        <v>383</v>
      </c>
      <c r="E876" s="20" t="s">
        <v>167</v>
      </c>
      <c r="F876" s="25">
        <v>25</v>
      </c>
    </row>
    <row r="877" spans="1:6" ht="23">
      <c r="A877" s="21">
        <v>2010004711</v>
      </c>
      <c r="B877" s="23" t="s">
        <v>1788</v>
      </c>
      <c r="C877" s="20" t="s">
        <v>1789</v>
      </c>
      <c r="D877" s="21" t="s">
        <v>383</v>
      </c>
      <c r="E877" s="20" t="s">
        <v>134</v>
      </c>
      <c r="F877" s="25">
        <v>25</v>
      </c>
    </row>
    <row r="878" spans="1:6" ht="23">
      <c r="A878" s="21">
        <v>2010004965</v>
      </c>
      <c r="B878" s="23" t="s">
        <v>1790</v>
      </c>
      <c r="C878" s="20" t="s">
        <v>1791</v>
      </c>
      <c r="D878" s="21" t="s">
        <v>383</v>
      </c>
      <c r="E878" s="20" t="s">
        <v>166</v>
      </c>
      <c r="F878" s="25">
        <v>450</v>
      </c>
    </row>
    <row r="879" spans="1:6" ht="23">
      <c r="A879" s="21">
        <v>2010005074</v>
      </c>
      <c r="B879" s="23" t="s">
        <v>1792</v>
      </c>
      <c r="C879" s="20" t="s">
        <v>1793</v>
      </c>
      <c r="D879" s="21" t="s">
        <v>328</v>
      </c>
      <c r="E879" s="20" t="s">
        <v>44</v>
      </c>
      <c r="F879" s="25">
        <v>212</v>
      </c>
    </row>
    <row r="880" spans="1:6" ht="23">
      <c r="A880" s="21">
        <v>2010005211</v>
      </c>
      <c r="B880" s="23" t="s">
        <v>1794</v>
      </c>
      <c r="C880" s="20" t="s">
        <v>1795</v>
      </c>
      <c r="D880" s="21" t="s">
        <v>328</v>
      </c>
      <c r="E880" s="20" t="s">
        <v>44</v>
      </c>
      <c r="F880" s="26">
        <v>2328</v>
      </c>
    </row>
    <row r="881" spans="1:6" ht="34.5">
      <c r="A881" s="21">
        <v>2010005392</v>
      </c>
      <c r="B881" s="23" t="s">
        <v>1796</v>
      </c>
      <c r="C881" s="20" t="s">
        <v>1797</v>
      </c>
      <c r="D881" s="21" t="s">
        <v>328</v>
      </c>
      <c r="E881" s="20" t="s">
        <v>268</v>
      </c>
      <c r="F881" s="26">
        <v>3320</v>
      </c>
    </row>
    <row r="882" spans="1:6" ht="23">
      <c r="A882" s="21">
        <v>2010005465</v>
      </c>
      <c r="B882" s="23" t="s">
        <v>1798</v>
      </c>
      <c r="C882" s="20" t="s">
        <v>1799</v>
      </c>
      <c r="D882" s="21" t="s">
        <v>317</v>
      </c>
      <c r="E882" s="20" t="s">
        <v>139</v>
      </c>
      <c r="F882" s="25">
        <v>11</v>
      </c>
    </row>
    <row r="883" spans="1:6" ht="23">
      <c r="A883" s="21">
        <v>2010005538</v>
      </c>
      <c r="B883" s="23" t="s">
        <v>1800</v>
      </c>
      <c r="C883" s="20" t="s">
        <v>1801</v>
      </c>
      <c r="D883" s="21" t="s">
        <v>328</v>
      </c>
      <c r="E883" s="20" t="s">
        <v>60</v>
      </c>
      <c r="F883" s="26">
        <v>16001</v>
      </c>
    </row>
    <row r="884" spans="1:6" ht="23">
      <c r="A884" s="21">
        <v>2010005783</v>
      </c>
      <c r="B884" s="23" t="s">
        <v>1802</v>
      </c>
      <c r="C884" s="20" t="s">
        <v>1803</v>
      </c>
      <c r="D884" s="21" t="s">
        <v>328</v>
      </c>
      <c r="E884" s="20" t="s">
        <v>171</v>
      </c>
      <c r="F884" s="25">
        <v>841</v>
      </c>
    </row>
    <row r="885" spans="1:6" ht="23">
      <c r="A885" s="21">
        <v>2010005856</v>
      </c>
      <c r="B885" s="23" t="s">
        <v>1804</v>
      </c>
      <c r="C885" s="20" t="s">
        <v>1805</v>
      </c>
      <c r="D885" s="21" t="s">
        <v>328</v>
      </c>
      <c r="E885" s="20" t="s">
        <v>169</v>
      </c>
      <c r="F885" s="26">
        <v>1048</v>
      </c>
    </row>
    <row r="886" spans="1:6" ht="23">
      <c r="A886" s="21">
        <v>2010005929</v>
      </c>
      <c r="B886" s="23" t="s">
        <v>1806</v>
      </c>
      <c r="C886" s="20" t="s">
        <v>1807</v>
      </c>
      <c r="D886" s="21" t="s">
        <v>328</v>
      </c>
      <c r="E886" s="20" t="s">
        <v>137</v>
      </c>
      <c r="F886" s="26">
        <v>9579</v>
      </c>
    </row>
    <row r="887" spans="1:6" ht="23">
      <c r="A887" s="21">
        <v>2011000165</v>
      </c>
      <c r="B887" s="23" t="s">
        <v>1808</v>
      </c>
      <c r="C887" s="20" t="s">
        <v>1809</v>
      </c>
      <c r="D887" s="21" t="s">
        <v>383</v>
      </c>
      <c r="E887" s="20" t="s">
        <v>83</v>
      </c>
      <c r="F887" s="25">
        <v>237</v>
      </c>
    </row>
    <row r="888" spans="1:6" ht="23">
      <c r="A888" s="21">
        <v>2011000238</v>
      </c>
      <c r="B888" s="23" t="s">
        <v>1810</v>
      </c>
      <c r="C888" s="20" t="s">
        <v>1811</v>
      </c>
      <c r="D888" s="21" t="s">
        <v>383</v>
      </c>
      <c r="E888" s="20" t="s">
        <v>166</v>
      </c>
      <c r="F888" s="25">
        <v>106</v>
      </c>
    </row>
    <row r="889" spans="1:6" ht="23">
      <c r="A889" s="21">
        <v>2011000319</v>
      </c>
      <c r="B889" s="23" t="s">
        <v>1812</v>
      </c>
      <c r="C889" s="20" t="s">
        <v>1812</v>
      </c>
      <c r="D889" s="21" t="s">
        <v>383</v>
      </c>
      <c r="E889" s="20" t="s">
        <v>113</v>
      </c>
      <c r="F889" s="26">
        <v>1591</v>
      </c>
    </row>
    <row r="890" spans="1:6" ht="23">
      <c r="A890" s="21">
        <v>2011000483</v>
      </c>
      <c r="B890" s="23" t="s">
        <v>1813</v>
      </c>
      <c r="C890" s="20" t="s">
        <v>1814</v>
      </c>
      <c r="D890" s="21" t="s">
        <v>328</v>
      </c>
      <c r="E890" s="20" t="s">
        <v>166</v>
      </c>
      <c r="F890" s="25">
        <v>529</v>
      </c>
    </row>
    <row r="891" spans="1:6" ht="23">
      <c r="A891" s="21">
        <v>2011000556</v>
      </c>
      <c r="B891" s="23" t="s">
        <v>1815</v>
      </c>
      <c r="C891" s="20" t="s">
        <v>1816</v>
      </c>
      <c r="D891" s="21" t="s">
        <v>383</v>
      </c>
      <c r="E891" s="20" t="s">
        <v>192</v>
      </c>
      <c r="F891" s="26">
        <v>7400</v>
      </c>
    </row>
    <row r="892" spans="1:6" ht="23">
      <c r="A892" s="21">
        <v>2011000629</v>
      </c>
      <c r="B892" s="23" t="s">
        <v>1817</v>
      </c>
      <c r="C892" s="20" t="s">
        <v>239</v>
      </c>
      <c r="D892" s="21" t="s">
        <v>383</v>
      </c>
      <c r="E892" s="20" t="s">
        <v>239</v>
      </c>
      <c r="F892" s="26">
        <v>66709</v>
      </c>
    </row>
    <row r="893" spans="1:6" ht="23">
      <c r="A893" s="21">
        <v>2011000874</v>
      </c>
      <c r="B893" s="23" t="s">
        <v>1818</v>
      </c>
      <c r="C893" s="20" t="s">
        <v>1819</v>
      </c>
      <c r="D893" s="21" t="s">
        <v>317</v>
      </c>
      <c r="E893" s="20" t="s">
        <v>67</v>
      </c>
      <c r="F893" s="25">
        <v>274</v>
      </c>
    </row>
    <row r="894" spans="1:6" ht="34.5">
      <c r="A894" s="21">
        <v>2011000947</v>
      </c>
      <c r="B894" s="23" t="s">
        <v>1820</v>
      </c>
      <c r="C894" s="20" t="s">
        <v>1820</v>
      </c>
      <c r="D894" s="21" t="s">
        <v>383</v>
      </c>
      <c r="E894" s="20" t="s">
        <v>131</v>
      </c>
      <c r="F894" s="26">
        <v>14536</v>
      </c>
    </row>
    <row r="895" spans="1:6" ht="23">
      <c r="A895" s="21">
        <v>2011001129</v>
      </c>
      <c r="B895" s="23" t="s">
        <v>1821</v>
      </c>
      <c r="C895" s="20" t="s">
        <v>1822</v>
      </c>
      <c r="D895" s="21" t="s">
        <v>383</v>
      </c>
      <c r="E895" s="20" t="s">
        <v>166</v>
      </c>
      <c r="F895" s="26">
        <v>3289</v>
      </c>
    </row>
    <row r="896" spans="1:6" ht="23">
      <c r="A896" s="21">
        <v>2011001218</v>
      </c>
      <c r="B896" s="23" t="s">
        <v>1823</v>
      </c>
      <c r="C896" s="20" t="s">
        <v>1824</v>
      </c>
      <c r="D896" s="21" t="s">
        <v>328</v>
      </c>
      <c r="E896" s="20" t="s">
        <v>121</v>
      </c>
      <c r="F896" s="25">
        <v>189</v>
      </c>
    </row>
    <row r="897" spans="1:6" ht="23">
      <c r="A897" s="21">
        <v>2011001511</v>
      </c>
      <c r="B897" s="23" t="s">
        <v>1825</v>
      </c>
      <c r="C897" s="20" t="s">
        <v>1826</v>
      </c>
      <c r="D897" s="21" t="s">
        <v>328</v>
      </c>
      <c r="E897" s="20" t="s">
        <v>92</v>
      </c>
      <c r="F897" s="25">
        <v>250</v>
      </c>
    </row>
    <row r="898" spans="1:6" ht="23">
      <c r="A898" s="21">
        <v>2011001692</v>
      </c>
      <c r="B898" s="23" t="s">
        <v>877</v>
      </c>
      <c r="C898" s="20" t="s">
        <v>1827</v>
      </c>
      <c r="D898" s="21" t="s">
        <v>328</v>
      </c>
      <c r="E898" s="20" t="s">
        <v>50</v>
      </c>
      <c r="F898" s="26">
        <v>135346</v>
      </c>
    </row>
    <row r="899" spans="1:6" ht="23">
      <c r="A899" s="21">
        <v>2011001765</v>
      </c>
      <c r="B899" s="23" t="s">
        <v>1828</v>
      </c>
      <c r="C899" s="20" t="s">
        <v>1828</v>
      </c>
      <c r="D899" s="21" t="s">
        <v>328</v>
      </c>
      <c r="E899" s="20" t="s">
        <v>268</v>
      </c>
      <c r="F899" s="26">
        <v>1677</v>
      </c>
    </row>
    <row r="900" spans="1:6" ht="23">
      <c r="A900" s="21">
        <v>2011001838</v>
      </c>
      <c r="B900" s="23" t="s">
        <v>913</v>
      </c>
      <c r="C900" s="20" t="s">
        <v>157</v>
      </c>
      <c r="D900" s="21" t="s">
        <v>328</v>
      </c>
      <c r="E900" s="20" t="s">
        <v>157</v>
      </c>
      <c r="F900" s="26">
        <v>7521</v>
      </c>
    </row>
    <row r="901" spans="1:6" ht="34.5">
      <c r="A901" s="21">
        <v>2011001919</v>
      </c>
      <c r="B901" s="23" t="s">
        <v>1829</v>
      </c>
      <c r="C901" s="20" t="s">
        <v>1829</v>
      </c>
      <c r="D901" s="21" t="s">
        <v>328</v>
      </c>
      <c r="E901" s="20" t="s">
        <v>287</v>
      </c>
      <c r="F901" s="26">
        <v>24292</v>
      </c>
    </row>
    <row r="902" spans="1:6" ht="23">
      <c r="A902" s="21">
        <v>2011002011</v>
      </c>
      <c r="B902" s="23" t="s">
        <v>1830</v>
      </c>
      <c r="C902" s="20" t="s">
        <v>1831</v>
      </c>
      <c r="D902" s="21" t="s">
        <v>328</v>
      </c>
      <c r="E902" s="20" t="s">
        <v>166</v>
      </c>
      <c r="F902" s="26">
        <v>2144</v>
      </c>
    </row>
    <row r="903" spans="1:6" ht="23">
      <c r="A903" s="21">
        <v>2011002192</v>
      </c>
      <c r="B903" s="23" t="s">
        <v>1832</v>
      </c>
      <c r="C903" s="20" t="s">
        <v>1833</v>
      </c>
      <c r="D903" s="21" t="s">
        <v>383</v>
      </c>
      <c r="E903" s="20" t="s">
        <v>282</v>
      </c>
      <c r="F903" s="26">
        <v>1978</v>
      </c>
    </row>
    <row r="904" spans="1:6" ht="23">
      <c r="A904" s="21">
        <v>2011002265</v>
      </c>
      <c r="B904" s="23" t="s">
        <v>1834</v>
      </c>
      <c r="C904" s="20" t="s">
        <v>1835</v>
      </c>
      <c r="D904" s="21" t="s">
        <v>328</v>
      </c>
      <c r="E904" s="20" t="s">
        <v>282</v>
      </c>
      <c r="F904" s="26">
        <v>5934</v>
      </c>
    </row>
    <row r="905" spans="1:6" ht="23">
      <c r="A905" s="21">
        <v>2011002338</v>
      </c>
      <c r="B905" s="23" t="s">
        <v>1836</v>
      </c>
      <c r="C905" s="20" t="s">
        <v>1837</v>
      </c>
      <c r="D905" s="21" t="s">
        <v>328</v>
      </c>
      <c r="E905" s="20" t="s">
        <v>166</v>
      </c>
      <c r="F905" s="25">
        <v>658</v>
      </c>
    </row>
    <row r="906" spans="1:6" ht="46">
      <c r="A906" s="21">
        <v>2011002419</v>
      </c>
      <c r="B906" s="23" t="s">
        <v>1838</v>
      </c>
      <c r="C906" s="20" t="s">
        <v>1839</v>
      </c>
      <c r="D906" s="21" t="s">
        <v>328</v>
      </c>
      <c r="E906" s="20" t="s">
        <v>164</v>
      </c>
      <c r="F906" s="26">
        <v>1730</v>
      </c>
    </row>
    <row r="907" spans="1:6" ht="34.5">
      <c r="A907" s="21">
        <v>2012000274</v>
      </c>
      <c r="B907" s="23" t="s">
        <v>1840</v>
      </c>
      <c r="C907" s="20" t="s">
        <v>1840</v>
      </c>
      <c r="D907" s="21" t="s">
        <v>383</v>
      </c>
      <c r="E907" s="20" t="s">
        <v>282</v>
      </c>
      <c r="F907" s="26">
        <v>2231</v>
      </c>
    </row>
    <row r="908" spans="1:6" ht="23">
      <c r="A908" s="21">
        <v>2012000347</v>
      </c>
      <c r="B908" s="23" t="s">
        <v>1841</v>
      </c>
      <c r="C908" s="20" t="s">
        <v>1842</v>
      </c>
      <c r="D908" s="21" t="s">
        <v>383</v>
      </c>
      <c r="E908" s="20" t="s">
        <v>139</v>
      </c>
      <c r="F908" s="25">
        <v>527</v>
      </c>
    </row>
    <row r="909" spans="1:6" ht="34.5">
      <c r="A909" s="21">
        <v>2012000592</v>
      </c>
      <c r="B909" s="23" t="s">
        <v>1843</v>
      </c>
      <c r="C909" s="20" t="s">
        <v>1844</v>
      </c>
      <c r="D909" s="21" t="s">
        <v>328</v>
      </c>
      <c r="E909" s="20" t="s">
        <v>169</v>
      </c>
      <c r="F909" s="25">
        <v>807</v>
      </c>
    </row>
    <row r="910" spans="1:6" ht="23">
      <c r="A910" s="21">
        <v>2012000665</v>
      </c>
      <c r="B910" s="23" t="s">
        <v>1845</v>
      </c>
      <c r="C910" s="20" t="s">
        <v>1846</v>
      </c>
      <c r="D910" s="21" t="s">
        <v>328</v>
      </c>
      <c r="E910" s="20" t="s">
        <v>44</v>
      </c>
      <c r="F910" s="26">
        <v>1809</v>
      </c>
    </row>
    <row r="911" spans="1:6" ht="23">
      <c r="A911" s="21">
        <v>2012000738</v>
      </c>
      <c r="B911" s="23" t="s">
        <v>1847</v>
      </c>
      <c r="C911" s="20" t="s">
        <v>1848</v>
      </c>
      <c r="D911" s="21" t="s">
        <v>328</v>
      </c>
      <c r="E911" s="20" t="s">
        <v>110</v>
      </c>
      <c r="F911" s="26">
        <v>1442</v>
      </c>
    </row>
    <row r="912" spans="1:6" ht="23">
      <c r="A912" s="21">
        <v>2012000819</v>
      </c>
      <c r="B912" s="23" t="s">
        <v>1849</v>
      </c>
      <c r="C912" s="20" t="s">
        <v>1850</v>
      </c>
      <c r="D912" s="21" t="s">
        <v>328</v>
      </c>
      <c r="E912" s="20" t="s">
        <v>144</v>
      </c>
      <c r="F912" s="25">
        <v>223</v>
      </c>
    </row>
    <row r="913" spans="1:6" ht="23">
      <c r="A913" s="21">
        <v>2012000983</v>
      </c>
      <c r="B913" s="23" t="s">
        <v>1851</v>
      </c>
      <c r="C913" s="20" t="s">
        <v>1852</v>
      </c>
      <c r="D913" s="21" t="s">
        <v>328</v>
      </c>
      <c r="E913" s="20" t="s">
        <v>171</v>
      </c>
      <c r="F913" s="25">
        <v>426</v>
      </c>
    </row>
    <row r="914" spans="1:6" ht="23">
      <c r="A914" s="21">
        <v>2012001092</v>
      </c>
      <c r="B914" s="23" t="s">
        <v>1853</v>
      </c>
      <c r="C914" s="20" t="s">
        <v>1854</v>
      </c>
      <c r="D914" s="21" t="s">
        <v>383</v>
      </c>
      <c r="E914" s="20" t="s">
        <v>171</v>
      </c>
      <c r="F914" s="26">
        <v>3381</v>
      </c>
    </row>
    <row r="915" spans="1:6" ht="23">
      <c r="A915" s="21">
        <v>2012001165</v>
      </c>
      <c r="B915" s="23" t="s">
        <v>1855</v>
      </c>
      <c r="C915" s="20" t="s">
        <v>1856</v>
      </c>
      <c r="D915" s="21" t="s">
        <v>328</v>
      </c>
      <c r="E915" s="20" t="s">
        <v>171</v>
      </c>
      <c r="F915" s="25">
        <v>998</v>
      </c>
    </row>
    <row r="916" spans="1:6" ht="23">
      <c r="A916" s="21">
        <v>2012001238</v>
      </c>
      <c r="B916" s="23" t="s">
        <v>1857</v>
      </c>
      <c r="C916" s="20" t="s">
        <v>1858</v>
      </c>
      <c r="D916" s="21" t="s">
        <v>328</v>
      </c>
      <c r="E916" s="20" t="s">
        <v>164</v>
      </c>
      <c r="F916" s="25">
        <v>203</v>
      </c>
    </row>
    <row r="917" spans="1:6" ht="23">
      <c r="A917" s="21">
        <v>2012001319</v>
      </c>
      <c r="B917" s="23" t="s">
        <v>1859</v>
      </c>
      <c r="C917" s="20" t="s">
        <v>1860</v>
      </c>
      <c r="D917" s="21" t="s">
        <v>383</v>
      </c>
      <c r="E917" s="20" t="s">
        <v>171</v>
      </c>
      <c r="F917" s="25">
        <v>36</v>
      </c>
    </row>
    <row r="918" spans="1:6" ht="23">
      <c r="A918" s="21">
        <v>2012001483</v>
      </c>
      <c r="B918" s="23" t="s">
        <v>1861</v>
      </c>
      <c r="C918" s="20" t="s">
        <v>1862</v>
      </c>
      <c r="D918" s="21" t="s">
        <v>328</v>
      </c>
      <c r="E918" s="20" t="s">
        <v>140</v>
      </c>
      <c r="F918" s="25">
        <v>897</v>
      </c>
    </row>
    <row r="919" spans="1:6" ht="23">
      <c r="A919" s="21">
        <v>2012001629</v>
      </c>
      <c r="B919" s="23" t="s">
        <v>1863</v>
      </c>
      <c r="C919" s="20" t="s">
        <v>1864</v>
      </c>
      <c r="D919" s="21" t="s">
        <v>328</v>
      </c>
      <c r="E919" s="20" t="s">
        <v>155</v>
      </c>
      <c r="F919" s="26">
        <v>4569</v>
      </c>
    </row>
    <row r="920" spans="1:6" ht="23">
      <c r="A920" s="21">
        <v>2012001718</v>
      </c>
      <c r="B920" s="23" t="s">
        <v>1865</v>
      </c>
      <c r="C920" s="20" t="s">
        <v>1866</v>
      </c>
      <c r="D920" s="21" t="s">
        <v>328</v>
      </c>
      <c r="E920" s="20" t="s">
        <v>245</v>
      </c>
      <c r="F920" s="26">
        <v>1305</v>
      </c>
    </row>
    <row r="921" spans="1:6" ht="23">
      <c r="A921" s="21">
        <v>2012001874</v>
      </c>
      <c r="B921" s="23" t="s">
        <v>1867</v>
      </c>
      <c r="C921" s="20" t="s">
        <v>1868</v>
      </c>
      <c r="D921" s="21" t="s">
        <v>328</v>
      </c>
      <c r="E921" s="20" t="s">
        <v>155</v>
      </c>
      <c r="F921" s="26">
        <v>3627</v>
      </c>
    </row>
    <row r="922" spans="1:6" ht="23">
      <c r="A922" s="21">
        <v>2012001947</v>
      </c>
      <c r="B922" s="23" t="s">
        <v>1869</v>
      </c>
      <c r="C922" s="20" t="s">
        <v>1870</v>
      </c>
      <c r="D922" s="21" t="s">
        <v>328</v>
      </c>
      <c r="E922" s="20" t="s">
        <v>121</v>
      </c>
      <c r="F922" s="26">
        <v>1104</v>
      </c>
    </row>
    <row r="923" spans="1:6" ht="23">
      <c r="A923" s="21">
        <v>2012002056</v>
      </c>
      <c r="B923" s="23" t="s">
        <v>1871</v>
      </c>
      <c r="C923" s="20" t="s">
        <v>1872</v>
      </c>
      <c r="D923" s="21" t="s">
        <v>328</v>
      </c>
      <c r="E923" s="20" t="s">
        <v>169</v>
      </c>
      <c r="F923" s="25">
        <v>287</v>
      </c>
    </row>
    <row r="924" spans="1:6" ht="23">
      <c r="A924" s="21">
        <v>2013000138</v>
      </c>
      <c r="B924" s="23" t="s">
        <v>1873</v>
      </c>
      <c r="C924" s="20" t="s">
        <v>1874</v>
      </c>
      <c r="D924" s="21" t="s">
        <v>328</v>
      </c>
      <c r="E924" s="20" t="s">
        <v>267</v>
      </c>
      <c r="F924" s="26">
        <v>5350</v>
      </c>
    </row>
    <row r="925" spans="1:6" ht="23">
      <c r="A925" s="21">
        <v>2013000219</v>
      </c>
      <c r="B925" s="23" t="s">
        <v>1875</v>
      </c>
      <c r="C925" s="20" t="s">
        <v>1876</v>
      </c>
      <c r="D925" s="21" t="s">
        <v>328</v>
      </c>
      <c r="E925" s="20" t="s">
        <v>267</v>
      </c>
      <c r="F925" s="26">
        <v>20483</v>
      </c>
    </row>
    <row r="926" spans="1:6" ht="23">
      <c r="A926" s="21">
        <v>2013000383</v>
      </c>
      <c r="B926" s="23" t="s">
        <v>1877</v>
      </c>
      <c r="C926" s="20" t="s">
        <v>1878</v>
      </c>
      <c r="D926" s="21" t="s">
        <v>328</v>
      </c>
      <c r="E926" s="20" t="s">
        <v>125</v>
      </c>
      <c r="F926" s="26">
        <v>109139</v>
      </c>
    </row>
    <row r="927" spans="1:6" ht="23">
      <c r="A927" s="21">
        <v>2013000456</v>
      </c>
      <c r="B927" s="23" t="s">
        <v>1879</v>
      </c>
      <c r="C927" s="20" t="s">
        <v>1880</v>
      </c>
      <c r="D927" s="21" t="s">
        <v>328</v>
      </c>
      <c r="E927" s="20" t="s">
        <v>44</v>
      </c>
      <c r="F927" s="25">
        <v>654</v>
      </c>
    </row>
    <row r="928" spans="1:6" ht="23">
      <c r="A928" s="21">
        <v>2013000529</v>
      </c>
      <c r="B928" s="23" t="s">
        <v>1881</v>
      </c>
      <c r="C928" s="20" t="s">
        <v>1882</v>
      </c>
      <c r="D928" s="21" t="s">
        <v>328</v>
      </c>
      <c r="E928" s="20" t="s">
        <v>140</v>
      </c>
      <c r="F928" s="25">
        <v>446</v>
      </c>
    </row>
    <row r="929" spans="1:6" ht="23">
      <c r="A929" s="21">
        <v>2013000618</v>
      </c>
      <c r="B929" s="23" t="s">
        <v>1883</v>
      </c>
      <c r="C929" s="20" t="s">
        <v>1884</v>
      </c>
      <c r="D929" s="21" t="s">
        <v>328</v>
      </c>
      <c r="E929" s="20" t="s">
        <v>125</v>
      </c>
      <c r="F929" s="26">
        <v>2998</v>
      </c>
    </row>
    <row r="930" spans="1:6" ht="23">
      <c r="A930" s="21">
        <v>2013000847</v>
      </c>
      <c r="B930" s="23" t="s">
        <v>875</v>
      </c>
      <c r="C930" s="20" t="s">
        <v>849</v>
      </c>
      <c r="D930" s="21" t="s">
        <v>328</v>
      </c>
      <c r="E930" s="20" t="s">
        <v>253</v>
      </c>
      <c r="F930" s="26">
        <v>2177</v>
      </c>
    </row>
    <row r="931" spans="1:6" ht="23">
      <c r="A931" s="21">
        <v>2013000911</v>
      </c>
      <c r="B931" s="23" t="s">
        <v>1885</v>
      </c>
      <c r="C931" s="20" t="s">
        <v>1886</v>
      </c>
      <c r="D931" s="21" t="s">
        <v>328</v>
      </c>
      <c r="E931" s="20" t="s">
        <v>69</v>
      </c>
      <c r="F931" s="25">
        <v>151</v>
      </c>
    </row>
    <row r="932" spans="1:6" ht="23">
      <c r="A932" s="21">
        <v>2013001029</v>
      </c>
      <c r="B932" s="23" t="s">
        <v>1887</v>
      </c>
      <c r="C932" s="20" t="s">
        <v>1888</v>
      </c>
      <c r="D932" s="21" t="s">
        <v>328</v>
      </c>
      <c r="E932" s="20" t="s">
        <v>166</v>
      </c>
      <c r="F932" s="26">
        <v>18098</v>
      </c>
    </row>
    <row r="933" spans="1:6" ht="23">
      <c r="A933" s="21">
        <v>2013001118</v>
      </c>
      <c r="B933" s="23" t="s">
        <v>1889</v>
      </c>
      <c r="C933" s="20" t="s">
        <v>1890</v>
      </c>
      <c r="D933" s="21" t="s">
        <v>328</v>
      </c>
      <c r="E933" s="20" t="s">
        <v>262</v>
      </c>
      <c r="F933" s="26">
        <v>1479</v>
      </c>
    </row>
    <row r="934" spans="1:6" ht="23">
      <c r="A934" s="21">
        <v>2013001274</v>
      </c>
      <c r="B934" s="23" t="s">
        <v>1891</v>
      </c>
      <c r="C934" s="20" t="s">
        <v>1892</v>
      </c>
      <c r="D934" s="21" t="s">
        <v>328</v>
      </c>
      <c r="E934" s="20" t="s">
        <v>227</v>
      </c>
      <c r="F934" s="25">
        <v>548</v>
      </c>
    </row>
    <row r="935" spans="1:6" ht="23">
      <c r="A935" s="21">
        <v>2013001347</v>
      </c>
      <c r="B935" s="23" t="s">
        <v>1893</v>
      </c>
      <c r="C935" s="20" t="s">
        <v>1894</v>
      </c>
      <c r="D935" s="21" t="s">
        <v>328</v>
      </c>
      <c r="E935" s="20" t="s">
        <v>246</v>
      </c>
      <c r="F935" s="26">
        <v>6609</v>
      </c>
    </row>
    <row r="936" spans="1:6" ht="23">
      <c r="A936" s="21">
        <v>2013001411</v>
      </c>
      <c r="B936" s="23" t="s">
        <v>1895</v>
      </c>
      <c r="C936" s="20" t="s">
        <v>1896</v>
      </c>
      <c r="D936" s="21" t="s">
        <v>328</v>
      </c>
      <c r="E936" s="20" t="s">
        <v>65</v>
      </c>
      <c r="F936" s="26">
        <v>29936</v>
      </c>
    </row>
    <row r="937" spans="1:6" ht="23">
      <c r="A937" s="21">
        <v>2013001592</v>
      </c>
      <c r="B937" s="23" t="s">
        <v>1897</v>
      </c>
      <c r="C937" s="20" t="s">
        <v>1898</v>
      </c>
      <c r="D937" s="21" t="s">
        <v>328</v>
      </c>
      <c r="E937" s="20" t="s">
        <v>265</v>
      </c>
      <c r="F937" s="26">
        <v>2468</v>
      </c>
    </row>
    <row r="938" spans="1:6" ht="23">
      <c r="A938" s="21">
        <v>2013001665</v>
      </c>
      <c r="B938" s="23" t="s">
        <v>1899</v>
      </c>
      <c r="C938" s="20" t="s">
        <v>1900</v>
      </c>
      <c r="D938" s="21" t="s">
        <v>328</v>
      </c>
      <c r="E938" s="20" t="s">
        <v>121</v>
      </c>
      <c r="F938" s="25">
        <v>198</v>
      </c>
    </row>
    <row r="939" spans="1:6" ht="46">
      <c r="A939" s="21">
        <v>2013001738</v>
      </c>
      <c r="B939" s="23" t="s">
        <v>1901</v>
      </c>
      <c r="C939" s="20" t="s">
        <v>1902</v>
      </c>
      <c r="D939" s="21" t="s">
        <v>328</v>
      </c>
      <c r="E939" s="20" t="s">
        <v>126</v>
      </c>
      <c r="F939" s="26">
        <v>38337</v>
      </c>
    </row>
    <row r="940" spans="1:6" ht="23">
      <c r="A940" s="21">
        <v>2013001819</v>
      </c>
      <c r="B940" s="23" t="s">
        <v>1903</v>
      </c>
      <c r="C940" s="20" t="s">
        <v>1904</v>
      </c>
      <c r="D940" s="21" t="s">
        <v>383</v>
      </c>
      <c r="E940" s="20" t="s">
        <v>166</v>
      </c>
      <c r="F940" s="25">
        <v>278</v>
      </c>
    </row>
    <row r="941" spans="1:6" ht="23">
      <c r="A941" s="21">
        <v>2013001983</v>
      </c>
      <c r="B941" s="23" t="s">
        <v>1905</v>
      </c>
      <c r="C941" s="20" t="s">
        <v>1906</v>
      </c>
      <c r="D941" s="21" t="s">
        <v>383</v>
      </c>
      <c r="E941" s="20" t="s">
        <v>139</v>
      </c>
      <c r="F941" s="25">
        <v>144</v>
      </c>
    </row>
    <row r="942" spans="1:6" ht="23">
      <c r="A942" s="21">
        <v>2013002092</v>
      </c>
      <c r="B942" s="23" t="s">
        <v>1907</v>
      </c>
      <c r="C942" s="20" t="s">
        <v>1908</v>
      </c>
      <c r="D942" s="21" t="s">
        <v>328</v>
      </c>
      <c r="E942" s="20" t="s">
        <v>267</v>
      </c>
      <c r="F942" s="26">
        <v>8598</v>
      </c>
    </row>
    <row r="943" spans="1:6" ht="23">
      <c r="A943" s="21">
        <v>2013002165</v>
      </c>
      <c r="B943" s="23" t="s">
        <v>1909</v>
      </c>
      <c r="C943" s="20" t="s">
        <v>1910</v>
      </c>
      <c r="D943" s="21" t="s">
        <v>317</v>
      </c>
      <c r="E943" s="20" t="s">
        <v>41</v>
      </c>
      <c r="F943" s="26">
        <v>5041</v>
      </c>
    </row>
    <row r="944" spans="1:6" ht="23">
      <c r="A944" s="21">
        <v>2013002238</v>
      </c>
      <c r="B944" s="23" t="s">
        <v>1911</v>
      </c>
      <c r="C944" s="20" t="s">
        <v>1912</v>
      </c>
      <c r="D944" s="21" t="s">
        <v>383</v>
      </c>
      <c r="E944" s="20" t="s">
        <v>41</v>
      </c>
      <c r="F944" s="26">
        <v>9575</v>
      </c>
    </row>
    <row r="945" spans="1:6" ht="23">
      <c r="A945" s="21">
        <v>2014000174</v>
      </c>
      <c r="B945" s="23" t="s">
        <v>1913</v>
      </c>
      <c r="C945" s="20" t="s">
        <v>1914</v>
      </c>
      <c r="D945" s="21" t="s">
        <v>328</v>
      </c>
      <c r="E945" s="20" t="s">
        <v>124</v>
      </c>
      <c r="F945" s="26">
        <v>19651</v>
      </c>
    </row>
    <row r="946" spans="1:6" ht="23">
      <c r="A946" s="21">
        <v>2014000247</v>
      </c>
      <c r="B946" s="23" t="s">
        <v>1915</v>
      </c>
      <c r="C946" s="20" t="s">
        <v>1916</v>
      </c>
      <c r="D946" s="21" t="s">
        <v>328</v>
      </c>
      <c r="E946" s="20" t="s">
        <v>171</v>
      </c>
      <c r="F946" s="26">
        <v>3170</v>
      </c>
    </row>
    <row r="947" spans="1:6" ht="34.5">
      <c r="A947" s="21">
        <v>2014000311</v>
      </c>
      <c r="B947" s="23" t="s">
        <v>1917</v>
      </c>
      <c r="C947" s="20" t="s">
        <v>1918</v>
      </c>
      <c r="D947" s="21" t="s">
        <v>328</v>
      </c>
      <c r="E947" s="20" t="s">
        <v>203</v>
      </c>
      <c r="F947" s="26">
        <v>4810</v>
      </c>
    </row>
    <row r="948" spans="1:6" ht="23">
      <c r="A948" s="21">
        <v>2014000492</v>
      </c>
      <c r="B948" s="23" t="s">
        <v>1919</v>
      </c>
      <c r="C948" s="20" t="s">
        <v>1920</v>
      </c>
      <c r="D948" s="21" t="s">
        <v>383</v>
      </c>
      <c r="E948" s="20" t="s">
        <v>162</v>
      </c>
      <c r="F948" s="26">
        <v>2087</v>
      </c>
    </row>
    <row r="949" spans="1:6" ht="23">
      <c r="A949" s="21">
        <v>2014000638</v>
      </c>
      <c r="B949" s="23" t="s">
        <v>1921</v>
      </c>
      <c r="C949" s="20" t="s">
        <v>1922</v>
      </c>
      <c r="D949" s="21" t="s">
        <v>328</v>
      </c>
      <c r="E949" s="20" t="s">
        <v>168</v>
      </c>
      <c r="F949" s="26">
        <v>1329</v>
      </c>
    </row>
    <row r="950" spans="1:6" ht="23">
      <c r="A950" s="21">
        <v>2014000719</v>
      </c>
      <c r="B950" s="23" t="s">
        <v>1923</v>
      </c>
      <c r="C950" s="20" t="s">
        <v>1924</v>
      </c>
      <c r="D950" s="21" t="s">
        <v>328</v>
      </c>
      <c r="E950" s="20" t="s">
        <v>171</v>
      </c>
      <c r="F950" s="26">
        <v>1374</v>
      </c>
    </row>
    <row r="951" spans="1:6" ht="23">
      <c r="A951" s="21">
        <v>2014000883</v>
      </c>
      <c r="B951" s="23" t="s">
        <v>1925</v>
      </c>
      <c r="C951" s="20" t="s">
        <v>1926</v>
      </c>
      <c r="D951" s="21" t="s">
        <v>383</v>
      </c>
      <c r="E951" s="20" t="s">
        <v>69</v>
      </c>
      <c r="F951" s="25">
        <v>510</v>
      </c>
    </row>
    <row r="952" spans="1:6" ht="46">
      <c r="A952" s="21">
        <v>2014001065</v>
      </c>
      <c r="B952" s="23" t="s">
        <v>1927</v>
      </c>
      <c r="C952" s="20" t="s">
        <v>1928</v>
      </c>
      <c r="D952" s="21" t="s">
        <v>328</v>
      </c>
      <c r="E952" s="20" t="s">
        <v>156</v>
      </c>
      <c r="F952" s="25">
        <v>551</v>
      </c>
    </row>
    <row r="953" spans="1:6" ht="23">
      <c r="A953" s="21">
        <v>2014001219</v>
      </c>
      <c r="B953" s="23" t="s">
        <v>1929</v>
      </c>
      <c r="C953" s="20" t="s">
        <v>1930</v>
      </c>
      <c r="D953" s="21" t="s">
        <v>383</v>
      </c>
      <c r="E953" s="20" t="s">
        <v>124</v>
      </c>
      <c r="F953" s="26">
        <v>1868</v>
      </c>
    </row>
    <row r="954" spans="1:6" ht="23">
      <c r="A954" s="21">
        <v>2014001383</v>
      </c>
      <c r="B954" s="23" t="s">
        <v>1931</v>
      </c>
      <c r="C954" s="20" t="s">
        <v>1932</v>
      </c>
      <c r="D954" s="21" t="s">
        <v>317</v>
      </c>
      <c r="E954" s="20" t="s">
        <v>121</v>
      </c>
      <c r="F954" s="25">
        <v>211</v>
      </c>
    </row>
    <row r="955" spans="1:6" ht="23">
      <c r="A955" s="21">
        <v>2014001456</v>
      </c>
      <c r="B955" s="23" t="s">
        <v>1933</v>
      </c>
      <c r="C955" s="20" t="s">
        <v>1934</v>
      </c>
      <c r="D955" s="21" t="s">
        <v>328</v>
      </c>
      <c r="E955" s="20" t="s">
        <v>233</v>
      </c>
      <c r="F955" s="26">
        <v>1785</v>
      </c>
    </row>
    <row r="956" spans="1:6" ht="23">
      <c r="A956" s="21">
        <v>2014001529</v>
      </c>
      <c r="B956" s="23" t="s">
        <v>1935</v>
      </c>
      <c r="C956" s="20" t="s">
        <v>1936</v>
      </c>
      <c r="D956" s="21" t="s">
        <v>328</v>
      </c>
      <c r="E956" s="20" t="s">
        <v>171</v>
      </c>
      <c r="F956" s="25">
        <v>210</v>
      </c>
    </row>
    <row r="957" spans="1:6" ht="23">
      <c r="A957" s="21">
        <v>2014001618</v>
      </c>
      <c r="B957" s="23" t="s">
        <v>1937</v>
      </c>
      <c r="C957" s="20" t="s">
        <v>1938</v>
      </c>
      <c r="D957" s="21" t="s">
        <v>328</v>
      </c>
      <c r="E957" s="20" t="s">
        <v>171</v>
      </c>
      <c r="F957" s="25">
        <v>61</v>
      </c>
    </row>
    <row r="958" spans="1:6" ht="23">
      <c r="A958" s="21">
        <v>2014001774</v>
      </c>
      <c r="B958" s="23" t="s">
        <v>1939</v>
      </c>
      <c r="C958" s="20" t="s">
        <v>1248</v>
      </c>
      <c r="D958" s="21" t="s">
        <v>328</v>
      </c>
      <c r="E958" s="20" t="s">
        <v>214</v>
      </c>
      <c r="F958" s="26">
        <v>1207</v>
      </c>
    </row>
    <row r="959" spans="1:6" ht="23">
      <c r="A959" s="21">
        <v>2014001847</v>
      </c>
      <c r="B959" s="23" t="s">
        <v>1940</v>
      </c>
      <c r="C959" s="20" t="s">
        <v>1941</v>
      </c>
      <c r="D959" s="21" t="s">
        <v>328</v>
      </c>
      <c r="E959" s="20" t="s">
        <v>287</v>
      </c>
      <c r="F959" s="26">
        <v>1354</v>
      </c>
    </row>
    <row r="960" spans="1:6" ht="23">
      <c r="A960" s="21">
        <v>2014002118</v>
      </c>
      <c r="B960" s="23" t="s">
        <v>1942</v>
      </c>
      <c r="C960" s="20" t="s">
        <v>1943</v>
      </c>
      <c r="D960" s="21" t="s">
        <v>328</v>
      </c>
      <c r="E960" s="20" t="s">
        <v>245</v>
      </c>
      <c r="F960" s="25">
        <v>780</v>
      </c>
    </row>
    <row r="961" spans="1:6" ht="23">
      <c r="A961" s="21">
        <v>2015000119</v>
      </c>
      <c r="B961" s="23" t="s">
        <v>1944</v>
      </c>
      <c r="C961" s="20" t="s">
        <v>1945</v>
      </c>
      <c r="D961" s="21" t="s">
        <v>328</v>
      </c>
      <c r="E961" s="20" t="s">
        <v>169</v>
      </c>
      <c r="F961" s="25">
        <v>394</v>
      </c>
    </row>
    <row r="962" spans="1:6" ht="23">
      <c r="A962" s="21">
        <v>2015000356</v>
      </c>
      <c r="B962" s="23" t="s">
        <v>1946</v>
      </c>
      <c r="C962" s="20" t="s">
        <v>1947</v>
      </c>
      <c r="D962" s="21" t="s">
        <v>328</v>
      </c>
      <c r="E962" s="20" t="s">
        <v>162</v>
      </c>
      <c r="F962" s="26">
        <v>1331</v>
      </c>
    </row>
    <row r="963" spans="1:6" ht="23">
      <c r="A963" s="21">
        <v>2015000429</v>
      </c>
      <c r="B963" s="23" t="s">
        <v>1948</v>
      </c>
      <c r="C963" s="20" t="s">
        <v>1949</v>
      </c>
      <c r="D963" s="21" t="s">
        <v>328</v>
      </c>
      <c r="E963" s="20" t="s">
        <v>197</v>
      </c>
      <c r="F963" s="26">
        <v>3492</v>
      </c>
    </row>
    <row r="964" spans="1:6" ht="23">
      <c r="A964" s="21">
        <v>2015000518</v>
      </c>
      <c r="B964" s="23" t="s">
        <v>1950</v>
      </c>
      <c r="C964" s="20" t="s">
        <v>1951</v>
      </c>
      <c r="D964" s="21" t="s">
        <v>383</v>
      </c>
      <c r="E964" s="20" t="s">
        <v>171</v>
      </c>
      <c r="F964" s="26">
        <v>6874</v>
      </c>
    </row>
    <row r="965" spans="1:6" ht="23">
      <c r="A965" s="21">
        <v>2015000674</v>
      </c>
      <c r="B965" s="23" t="s">
        <v>1952</v>
      </c>
      <c r="C965" s="20" t="s">
        <v>1952</v>
      </c>
      <c r="D965" s="21" t="s">
        <v>328</v>
      </c>
      <c r="E965" s="20" t="s">
        <v>227</v>
      </c>
      <c r="F965" s="26">
        <v>2681</v>
      </c>
    </row>
    <row r="966" spans="1:6">
      <c r="A966" s="21">
        <v>2015000747</v>
      </c>
      <c r="B966" s="23" t="s">
        <v>1953</v>
      </c>
      <c r="C966" s="20" t="s">
        <v>1954</v>
      </c>
      <c r="D966" s="21" t="s">
        <v>317</v>
      </c>
      <c r="E966" s="20" t="s">
        <v>94</v>
      </c>
      <c r="F966" s="25">
        <v>28</v>
      </c>
    </row>
    <row r="967" spans="1:6" ht="23">
      <c r="A967" s="21">
        <v>2015000811</v>
      </c>
      <c r="B967" s="23" t="s">
        <v>1955</v>
      </c>
      <c r="C967" s="20" t="s">
        <v>1955</v>
      </c>
      <c r="D967" s="21" t="s">
        <v>328</v>
      </c>
      <c r="E967" s="20" t="s">
        <v>171</v>
      </c>
      <c r="F967" s="25">
        <v>0</v>
      </c>
    </row>
    <row r="968" spans="1:6" ht="34.5">
      <c r="A968" s="21">
        <v>2015000992</v>
      </c>
      <c r="B968" s="23" t="s">
        <v>1956</v>
      </c>
      <c r="C968" s="20" t="s">
        <v>1956</v>
      </c>
      <c r="D968" s="21" t="s">
        <v>328</v>
      </c>
      <c r="E968" s="20" t="s">
        <v>99</v>
      </c>
      <c r="F968" s="25">
        <v>612</v>
      </c>
    </row>
    <row r="969" spans="1:6" ht="23">
      <c r="A969" s="21">
        <v>2015001174</v>
      </c>
      <c r="B969" s="23" t="s">
        <v>1957</v>
      </c>
      <c r="C969" s="20" t="s">
        <v>1958</v>
      </c>
      <c r="D969" s="21" t="s">
        <v>328</v>
      </c>
      <c r="E969" s="20" t="s">
        <v>188</v>
      </c>
      <c r="F969" s="26">
        <v>14462</v>
      </c>
    </row>
    <row r="970" spans="1:6" ht="46">
      <c r="A970" s="21">
        <v>2015001247</v>
      </c>
      <c r="B970" s="23" t="s">
        <v>1959</v>
      </c>
      <c r="C970" s="20" t="s">
        <v>1960</v>
      </c>
      <c r="D970" s="21" t="s">
        <v>328</v>
      </c>
      <c r="E970" s="20" t="s">
        <v>203</v>
      </c>
      <c r="F970" s="26">
        <v>1142</v>
      </c>
    </row>
    <row r="971" spans="1:6" ht="23">
      <c r="A971" s="21">
        <v>2015001311</v>
      </c>
      <c r="B971" s="23" t="s">
        <v>1961</v>
      </c>
      <c r="C971" s="20" t="s">
        <v>1962</v>
      </c>
      <c r="D971" s="21" t="s">
        <v>328</v>
      </c>
      <c r="E971" s="20" t="s">
        <v>71</v>
      </c>
      <c r="F971" s="26">
        <v>4824</v>
      </c>
    </row>
    <row r="972" spans="1:6" ht="23">
      <c r="A972" s="21">
        <v>2015001492</v>
      </c>
      <c r="B972" s="23" t="s">
        <v>1963</v>
      </c>
      <c r="C972" s="20" t="s">
        <v>1964</v>
      </c>
      <c r="D972" s="21" t="s">
        <v>317</v>
      </c>
      <c r="E972" s="20" t="s">
        <v>71</v>
      </c>
      <c r="F972" s="26">
        <v>3661</v>
      </c>
    </row>
    <row r="973" spans="1:6">
      <c r="A973" s="21">
        <v>2015001565</v>
      </c>
      <c r="B973" s="23" t="s">
        <v>1965</v>
      </c>
      <c r="C973" s="20" t="s">
        <v>1966</v>
      </c>
      <c r="D973" s="21" t="s">
        <v>317</v>
      </c>
      <c r="E973" s="20" t="s">
        <v>40</v>
      </c>
      <c r="F973" s="25">
        <v>471</v>
      </c>
    </row>
    <row r="974" spans="1:6">
      <c r="A974" s="21">
        <v>2015001638</v>
      </c>
      <c r="B974" s="23" t="s">
        <v>1967</v>
      </c>
      <c r="C974" s="20" t="s">
        <v>1968</v>
      </c>
      <c r="D974" s="21" t="s">
        <v>317</v>
      </c>
      <c r="E974" s="20" t="s">
        <v>40</v>
      </c>
      <c r="F974" s="25">
        <v>137</v>
      </c>
    </row>
    <row r="975" spans="1:6">
      <c r="A975" s="21">
        <v>2015001719</v>
      </c>
      <c r="B975" s="23" t="s">
        <v>1969</v>
      </c>
      <c r="C975" s="20" t="s">
        <v>1970</v>
      </c>
      <c r="D975" s="21" t="s">
        <v>317</v>
      </c>
      <c r="E975" s="20" t="s">
        <v>40</v>
      </c>
      <c r="F975" s="25">
        <v>147</v>
      </c>
    </row>
    <row r="976" spans="1:6" ht="23">
      <c r="A976" s="21">
        <v>2015001883</v>
      </c>
      <c r="B976" s="23" t="s">
        <v>1971</v>
      </c>
      <c r="C976" s="20" t="s">
        <v>1972</v>
      </c>
      <c r="D976" s="21" t="s">
        <v>328</v>
      </c>
      <c r="E976" s="20" t="s">
        <v>155</v>
      </c>
      <c r="F976" s="25">
        <v>249</v>
      </c>
    </row>
    <row r="977" spans="1:6" ht="23">
      <c r="A977" s="21">
        <v>2016000147</v>
      </c>
      <c r="B977" s="23" t="s">
        <v>1973</v>
      </c>
      <c r="C977" s="20" t="s">
        <v>1974</v>
      </c>
      <c r="D977" s="21" t="s">
        <v>328</v>
      </c>
      <c r="E977" s="20" t="s">
        <v>169</v>
      </c>
      <c r="F977" s="26">
        <v>1217</v>
      </c>
    </row>
    <row r="978" spans="1:6" ht="23">
      <c r="A978" s="21">
        <v>2016000211</v>
      </c>
      <c r="B978" s="23" t="s">
        <v>1975</v>
      </c>
      <c r="C978" s="20" t="s">
        <v>1976</v>
      </c>
      <c r="D978" s="21" t="s">
        <v>328</v>
      </c>
      <c r="E978" s="20" t="s">
        <v>171</v>
      </c>
      <c r="F978" s="25">
        <v>8</v>
      </c>
    </row>
    <row r="979" spans="1:6" ht="23">
      <c r="A979" s="21">
        <v>2016000392</v>
      </c>
      <c r="B979" s="23" t="s">
        <v>1977</v>
      </c>
      <c r="C979" s="20" t="s">
        <v>1550</v>
      </c>
      <c r="D979" s="21" t="s">
        <v>328</v>
      </c>
      <c r="E979" s="20" t="s">
        <v>128</v>
      </c>
      <c r="F979" s="26">
        <v>3391</v>
      </c>
    </row>
    <row r="980" spans="1:6" ht="23">
      <c r="A980" s="21">
        <v>2016000465</v>
      </c>
      <c r="B980" s="23" t="s">
        <v>1978</v>
      </c>
      <c r="C980" s="20" t="s">
        <v>1979</v>
      </c>
      <c r="D980" s="21" t="s">
        <v>328</v>
      </c>
      <c r="E980" s="20" t="s">
        <v>134</v>
      </c>
      <c r="F980" s="26">
        <v>3841</v>
      </c>
    </row>
    <row r="981" spans="1:6" ht="23">
      <c r="A981" s="21">
        <v>2016000538</v>
      </c>
      <c r="B981" s="23" t="s">
        <v>1980</v>
      </c>
      <c r="C981" s="20" t="s">
        <v>1980</v>
      </c>
      <c r="D981" s="21" t="s">
        <v>328</v>
      </c>
      <c r="E981" s="20" t="s">
        <v>44</v>
      </c>
      <c r="F981" s="26">
        <v>1655</v>
      </c>
    </row>
    <row r="982" spans="1:6" ht="23">
      <c r="A982" s="21">
        <v>2016000619</v>
      </c>
      <c r="B982" s="23" t="s">
        <v>1981</v>
      </c>
      <c r="C982" s="20" t="s">
        <v>1418</v>
      </c>
      <c r="D982" s="21" t="s">
        <v>328</v>
      </c>
      <c r="E982" s="20" t="s">
        <v>102</v>
      </c>
      <c r="F982" s="26">
        <v>1809</v>
      </c>
    </row>
    <row r="983" spans="1:6" ht="23">
      <c r="A983" s="21">
        <v>2016000783</v>
      </c>
      <c r="B983" s="23" t="s">
        <v>1982</v>
      </c>
      <c r="C983" s="20" t="s">
        <v>1983</v>
      </c>
      <c r="D983" s="21" t="s">
        <v>328</v>
      </c>
      <c r="E983" s="20" t="s">
        <v>162</v>
      </c>
      <c r="F983" s="25">
        <v>299</v>
      </c>
    </row>
    <row r="984" spans="1:6" ht="23">
      <c r="A984" s="21">
        <v>2016000856</v>
      </c>
      <c r="B984" s="23" t="s">
        <v>1984</v>
      </c>
      <c r="C984" s="20" t="s">
        <v>1985</v>
      </c>
      <c r="D984" s="21" t="s">
        <v>328</v>
      </c>
      <c r="E984" s="20" t="s">
        <v>231</v>
      </c>
      <c r="F984" s="26">
        <v>3086</v>
      </c>
    </row>
    <row r="985" spans="1:6" ht="23">
      <c r="A985" s="21">
        <v>2016000929</v>
      </c>
      <c r="B985" s="23" t="s">
        <v>1986</v>
      </c>
      <c r="C985" s="20" t="s">
        <v>1987</v>
      </c>
      <c r="D985" s="21" t="s">
        <v>328</v>
      </c>
      <c r="E985" s="20" t="s">
        <v>171</v>
      </c>
      <c r="F985" s="25">
        <v>58</v>
      </c>
    </row>
    <row r="986" spans="1:6" ht="23">
      <c r="A986" s="21">
        <v>2016001038</v>
      </c>
      <c r="B986" s="23" t="s">
        <v>1988</v>
      </c>
      <c r="C986" s="20" t="s">
        <v>1989</v>
      </c>
      <c r="D986" s="21" t="s">
        <v>328</v>
      </c>
      <c r="E986" s="20" t="s">
        <v>171</v>
      </c>
      <c r="F986" s="25">
        <v>303</v>
      </c>
    </row>
    <row r="987" spans="1:6" ht="23">
      <c r="A987" s="21">
        <v>2016001119</v>
      </c>
      <c r="B987" s="23" t="s">
        <v>1990</v>
      </c>
      <c r="C987" s="20" t="s">
        <v>1181</v>
      </c>
      <c r="D987" s="21" t="s">
        <v>328</v>
      </c>
      <c r="E987" s="20" t="s">
        <v>171</v>
      </c>
      <c r="F987" s="25">
        <v>143</v>
      </c>
    </row>
    <row r="988" spans="1:6" ht="34.5">
      <c r="A988" s="21">
        <v>2016001283</v>
      </c>
      <c r="B988" s="23" t="s">
        <v>1991</v>
      </c>
      <c r="C988" s="20" t="s">
        <v>1992</v>
      </c>
      <c r="D988" s="21" t="s">
        <v>328</v>
      </c>
      <c r="E988" s="20" t="s">
        <v>248</v>
      </c>
      <c r="F988" s="26">
        <v>2244</v>
      </c>
    </row>
    <row r="989" spans="1:6" ht="23">
      <c r="A989" s="21">
        <v>2016001356</v>
      </c>
      <c r="B989" s="23" t="s">
        <v>1993</v>
      </c>
      <c r="C989" s="20" t="s">
        <v>1994</v>
      </c>
      <c r="D989" s="21" t="s">
        <v>383</v>
      </c>
      <c r="E989" s="20" t="s">
        <v>156</v>
      </c>
      <c r="F989" s="25">
        <v>59</v>
      </c>
    </row>
    <row r="990" spans="1:6" ht="23">
      <c r="A990" s="21">
        <v>2016001429</v>
      </c>
      <c r="B990" s="23" t="s">
        <v>1995</v>
      </c>
      <c r="C990" s="20" t="s">
        <v>973</v>
      </c>
      <c r="D990" s="21" t="s">
        <v>328</v>
      </c>
      <c r="E990" s="20" t="s">
        <v>156</v>
      </c>
      <c r="F990" s="25">
        <v>943</v>
      </c>
    </row>
    <row r="991" spans="1:6" ht="34.5">
      <c r="A991" s="21">
        <v>2016001518</v>
      </c>
      <c r="B991" s="23" t="s">
        <v>1996</v>
      </c>
      <c r="C991" s="20" t="s">
        <v>1997</v>
      </c>
      <c r="D991" s="21" t="s">
        <v>328</v>
      </c>
      <c r="E991" s="20" t="s">
        <v>257</v>
      </c>
      <c r="F991" s="26">
        <v>2471</v>
      </c>
    </row>
    <row r="992" spans="1:6">
      <c r="A992" s="21">
        <v>2016001674</v>
      </c>
      <c r="B992" s="23" t="s">
        <v>1998</v>
      </c>
      <c r="C992" s="20" t="s">
        <v>1999</v>
      </c>
      <c r="D992" s="21" t="s">
        <v>317</v>
      </c>
      <c r="E992" s="20" t="s">
        <v>87</v>
      </c>
      <c r="F992" s="25">
        <v>161</v>
      </c>
    </row>
    <row r="993" spans="1:6" ht="23">
      <c r="A993" s="21">
        <v>2016001747</v>
      </c>
      <c r="B993" s="23" t="s">
        <v>2000</v>
      </c>
      <c r="C993" s="20" t="s">
        <v>2001</v>
      </c>
      <c r="D993" s="21" t="s">
        <v>383</v>
      </c>
      <c r="E993" s="20" t="s">
        <v>87</v>
      </c>
      <c r="F993" s="25">
        <v>52</v>
      </c>
    </row>
    <row r="994" spans="1:6" ht="23">
      <c r="A994" s="21">
        <v>2016001811</v>
      </c>
      <c r="B994" s="23" t="s">
        <v>2002</v>
      </c>
      <c r="C994" s="20" t="s">
        <v>2003</v>
      </c>
      <c r="D994" s="21" t="s">
        <v>328</v>
      </c>
      <c r="E994" s="20" t="s">
        <v>260</v>
      </c>
      <c r="F994" s="25">
        <v>773</v>
      </c>
    </row>
    <row r="995" spans="1:6" ht="23">
      <c r="A995" s="21">
        <v>2016001992</v>
      </c>
      <c r="B995" s="23" t="s">
        <v>2004</v>
      </c>
      <c r="C995" s="20" t="s">
        <v>2005</v>
      </c>
      <c r="D995" s="21" t="s">
        <v>328</v>
      </c>
      <c r="E995" s="20" t="s">
        <v>238</v>
      </c>
      <c r="F995" s="26">
        <v>157003</v>
      </c>
    </row>
    <row r="996" spans="1:6" ht="23">
      <c r="A996" s="21">
        <v>2016002018</v>
      </c>
      <c r="B996" s="23" t="s">
        <v>2006</v>
      </c>
      <c r="C996" s="20" t="s">
        <v>2007</v>
      </c>
      <c r="D996" s="21" t="s">
        <v>383</v>
      </c>
      <c r="E996" s="20" t="s">
        <v>139</v>
      </c>
      <c r="F996" s="25">
        <v>95</v>
      </c>
    </row>
    <row r="997" spans="1:6" ht="23">
      <c r="A997" s="21">
        <v>2016002174</v>
      </c>
      <c r="B997" s="23" t="s">
        <v>2008</v>
      </c>
      <c r="C997" s="20" t="s">
        <v>2009</v>
      </c>
      <c r="D997" s="21" t="s">
        <v>328</v>
      </c>
      <c r="E997" s="20" t="s">
        <v>166</v>
      </c>
      <c r="F997" s="25">
        <v>921</v>
      </c>
    </row>
    <row r="998" spans="1:6" ht="23">
      <c r="A998" s="21">
        <v>2016002247</v>
      </c>
      <c r="B998" s="23" t="s">
        <v>2010</v>
      </c>
      <c r="C998" s="20" t="s">
        <v>2010</v>
      </c>
      <c r="D998" s="21" t="s">
        <v>328</v>
      </c>
      <c r="E998" s="20" t="s">
        <v>99</v>
      </c>
      <c r="F998" s="25">
        <v>45</v>
      </c>
    </row>
    <row r="999" spans="1:6" ht="23">
      <c r="A999" s="21">
        <v>2016002311</v>
      </c>
      <c r="B999" s="23" t="s">
        <v>2011</v>
      </c>
      <c r="C999" s="20" t="s">
        <v>2011</v>
      </c>
      <c r="D999" s="21" t="s">
        <v>328</v>
      </c>
      <c r="E999" s="20" t="s">
        <v>99</v>
      </c>
      <c r="F999" s="25">
        <v>50</v>
      </c>
    </row>
    <row r="1000" spans="1:6" ht="23">
      <c r="A1000" s="21">
        <v>2017000183</v>
      </c>
      <c r="B1000" s="23" t="s">
        <v>2012</v>
      </c>
      <c r="C1000" s="20" t="s">
        <v>2013</v>
      </c>
      <c r="D1000" s="21" t="s">
        <v>328</v>
      </c>
      <c r="E1000" s="20" t="s">
        <v>245</v>
      </c>
      <c r="F1000" s="26">
        <v>1101</v>
      </c>
    </row>
    <row r="1001" spans="1:6" ht="23">
      <c r="A1001" s="21">
        <v>2017000256</v>
      </c>
      <c r="B1001" s="23" t="s">
        <v>2014</v>
      </c>
      <c r="C1001" s="20" t="s">
        <v>1827</v>
      </c>
      <c r="D1001" s="21" t="s">
        <v>328</v>
      </c>
      <c r="E1001" s="20" t="s">
        <v>39</v>
      </c>
      <c r="F1001" s="26">
        <v>1331</v>
      </c>
    </row>
    <row r="1002" spans="1:6" ht="23">
      <c r="A1002" s="21">
        <v>2017000418</v>
      </c>
      <c r="B1002" s="23" t="s">
        <v>2015</v>
      </c>
      <c r="C1002" s="20" t="s">
        <v>2016</v>
      </c>
      <c r="D1002" s="21" t="s">
        <v>328</v>
      </c>
      <c r="E1002" s="20" t="s">
        <v>169</v>
      </c>
      <c r="F1002" s="25">
        <v>316</v>
      </c>
    </row>
    <row r="1003" spans="1:6" ht="23">
      <c r="A1003" s="21">
        <v>2017000574</v>
      </c>
      <c r="B1003" s="23" t="s">
        <v>2017</v>
      </c>
      <c r="C1003" s="20" t="s">
        <v>2017</v>
      </c>
      <c r="D1003" s="21" t="s">
        <v>328</v>
      </c>
      <c r="E1003" s="20" t="s">
        <v>44</v>
      </c>
      <c r="F1003" s="25">
        <v>780</v>
      </c>
    </row>
    <row r="1004" spans="1:6" ht="23">
      <c r="A1004" s="21">
        <v>2017000647</v>
      </c>
      <c r="B1004" s="23" t="s">
        <v>2018</v>
      </c>
      <c r="C1004" s="20" t="s">
        <v>2019</v>
      </c>
      <c r="D1004" s="21" t="s">
        <v>328</v>
      </c>
      <c r="E1004" s="20" t="s">
        <v>92</v>
      </c>
      <c r="F1004" s="26">
        <v>18264</v>
      </c>
    </row>
    <row r="1005" spans="1:6" ht="23">
      <c r="A1005" s="21">
        <v>2017000711</v>
      </c>
      <c r="B1005" s="23" t="s">
        <v>2020</v>
      </c>
      <c r="C1005" s="20" t="s">
        <v>2021</v>
      </c>
      <c r="D1005" s="21" t="s">
        <v>328</v>
      </c>
      <c r="E1005" s="20" t="s">
        <v>44</v>
      </c>
      <c r="F1005" s="25">
        <v>366</v>
      </c>
    </row>
    <row r="1006" spans="1:6" ht="34.5">
      <c r="A1006" s="21">
        <v>2017000892</v>
      </c>
      <c r="B1006" s="23" t="s">
        <v>2022</v>
      </c>
      <c r="C1006" s="20" t="s">
        <v>2022</v>
      </c>
      <c r="D1006" s="21" t="s">
        <v>328</v>
      </c>
      <c r="E1006" s="20" t="s">
        <v>236</v>
      </c>
      <c r="F1006" s="25">
        <v>640</v>
      </c>
    </row>
    <row r="1007" spans="1:6" ht="23">
      <c r="A1007" s="21">
        <v>2017000965</v>
      </c>
      <c r="B1007" s="23" t="s">
        <v>2023</v>
      </c>
      <c r="C1007" s="20" t="s">
        <v>2024</v>
      </c>
      <c r="D1007" s="21" t="s">
        <v>328</v>
      </c>
      <c r="E1007" s="20" t="s">
        <v>196</v>
      </c>
      <c r="F1007" s="26">
        <v>1309</v>
      </c>
    </row>
    <row r="1008" spans="1:6" ht="23">
      <c r="A1008" s="21">
        <v>2017001074</v>
      </c>
      <c r="B1008" s="23" t="s">
        <v>2025</v>
      </c>
      <c r="C1008" s="20" t="s">
        <v>2026</v>
      </c>
      <c r="D1008" s="21" t="s">
        <v>383</v>
      </c>
      <c r="E1008" s="20" t="s">
        <v>171</v>
      </c>
      <c r="F1008" s="26">
        <v>2591</v>
      </c>
    </row>
    <row r="1009" spans="1:6" ht="23">
      <c r="A1009" s="21">
        <v>2017001147</v>
      </c>
      <c r="B1009" s="23" t="s">
        <v>2027</v>
      </c>
      <c r="C1009" s="20" t="s">
        <v>2026</v>
      </c>
      <c r="D1009" s="21" t="s">
        <v>383</v>
      </c>
      <c r="E1009" s="20" t="s">
        <v>171</v>
      </c>
      <c r="F1009" s="26">
        <v>1996</v>
      </c>
    </row>
    <row r="1010" spans="1:6" ht="23">
      <c r="A1010" s="21">
        <v>2017001211</v>
      </c>
      <c r="B1010" s="23" t="s">
        <v>2028</v>
      </c>
      <c r="C1010" s="20" t="s">
        <v>2029</v>
      </c>
      <c r="D1010" s="21" t="s">
        <v>328</v>
      </c>
      <c r="E1010" s="20" t="s">
        <v>270</v>
      </c>
      <c r="F1010" s="26">
        <v>5030</v>
      </c>
    </row>
    <row r="1011" spans="1:6" ht="23">
      <c r="A1011" s="21">
        <v>2017001392</v>
      </c>
      <c r="B1011" s="23" t="s">
        <v>2030</v>
      </c>
      <c r="C1011" s="20" t="s">
        <v>2031</v>
      </c>
      <c r="D1011" s="21" t="s">
        <v>317</v>
      </c>
      <c r="E1011" s="20" t="s">
        <v>253</v>
      </c>
      <c r="F1011" s="25">
        <v>636</v>
      </c>
    </row>
    <row r="1012" spans="1:6" ht="23">
      <c r="A1012" s="21">
        <v>2017001465</v>
      </c>
      <c r="B1012" s="23" t="s">
        <v>2032</v>
      </c>
      <c r="C1012" s="20" t="s">
        <v>2033</v>
      </c>
      <c r="D1012" s="21" t="s">
        <v>328</v>
      </c>
      <c r="E1012" s="20" t="s">
        <v>119</v>
      </c>
      <c r="F1012" s="26">
        <v>11443</v>
      </c>
    </row>
    <row r="1013" spans="1:6" ht="23">
      <c r="A1013" s="21">
        <v>2017001538</v>
      </c>
      <c r="B1013" s="23" t="s">
        <v>2034</v>
      </c>
      <c r="C1013" s="20" t="s">
        <v>2035</v>
      </c>
      <c r="D1013" s="21" t="s">
        <v>328</v>
      </c>
      <c r="E1013" s="20" t="s">
        <v>171</v>
      </c>
      <c r="F1013" s="26">
        <v>1880</v>
      </c>
    </row>
    <row r="1014" spans="1:6" ht="23">
      <c r="A1014" s="21">
        <v>2017001619</v>
      </c>
      <c r="B1014" s="23" t="s">
        <v>2036</v>
      </c>
      <c r="C1014" s="20" t="s">
        <v>2037</v>
      </c>
      <c r="D1014" s="21" t="s">
        <v>328</v>
      </c>
      <c r="E1014" s="20" t="s">
        <v>171</v>
      </c>
      <c r="F1014" s="25">
        <v>2</v>
      </c>
    </row>
    <row r="1015" spans="1:6" ht="23">
      <c r="A1015" s="21">
        <v>2018000111</v>
      </c>
      <c r="B1015" s="23" t="s">
        <v>2038</v>
      </c>
      <c r="C1015" s="20" t="s">
        <v>2039</v>
      </c>
      <c r="D1015" s="21" t="s">
        <v>328</v>
      </c>
      <c r="E1015" s="20" t="s">
        <v>238</v>
      </c>
      <c r="F1015" s="25">
        <v>320</v>
      </c>
    </row>
    <row r="1016" spans="1:6" ht="23">
      <c r="A1016" s="21">
        <v>2018000292</v>
      </c>
      <c r="B1016" s="23" t="s">
        <v>2040</v>
      </c>
      <c r="C1016" s="20" t="s">
        <v>2041</v>
      </c>
      <c r="D1016" s="21" t="s">
        <v>317</v>
      </c>
      <c r="E1016" s="20" t="s">
        <v>185</v>
      </c>
      <c r="F1016" s="26">
        <v>107033</v>
      </c>
    </row>
    <row r="1017" spans="1:6" ht="23">
      <c r="A1017" s="21">
        <v>2018000365</v>
      </c>
      <c r="B1017" s="23" t="s">
        <v>2042</v>
      </c>
      <c r="C1017" s="20" t="s">
        <v>2043</v>
      </c>
      <c r="D1017" s="21" t="s">
        <v>328</v>
      </c>
      <c r="E1017" s="20" t="s">
        <v>69</v>
      </c>
      <c r="F1017" s="26">
        <v>1372</v>
      </c>
    </row>
    <row r="1018" spans="1:6" ht="23">
      <c r="A1018" s="21">
        <v>2018000519</v>
      </c>
      <c r="B1018" s="23" t="s">
        <v>2044</v>
      </c>
      <c r="C1018" s="20" t="s">
        <v>2045</v>
      </c>
      <c r="D1018" s="21" t="s">
        <v>328</v>
      </c>
      <c r="E1018" s="20" t="s">
        <v>168</v>
      </c>
      <c r="F1018" s="25">
        <v>818</v>
      </c>
    </row>
    <row r="1019" spans="1:6" ht="23">
      <c r="A1019" s="21">
        <v>2018000756</v>
      </c>
      <c r="B1019" s="23" t="s">
        <v>2046</v>
      </c>
      <c r="C1019" s="20" t="s">
        <v>2047</v>
      </c>
      <c r="D1019" s="21" t="s">
        <v>328</v>
      </c>
      <c r="E1019" s="20" t="s">
        <v>140</v>
      </c>
      <c r="F1019" s="25">
        <v>408</v>
      </c>
    </row>
    <row r="1020" spans="1:6" ht="23">
      <c r="A1020" s="21">
        <v>2018000829</v>
      </c>
      <c r="B1020" s="23" t="s">
        <v>2048</v>
      </c>
      <c r="C1020" s="20" t="s">
        <v>2049</v>
      </c>
      <c r="D1020" s="21" t="s">
        <v>328</v>
      </c>
      <c r="E1020" s="20" t="s">
        <v>117</v>
      </c>
      <c r="F1020" s="25">
        <v>669</v>
      </c>
    </row>
    <row r="1021" spans="1:6" ht="34.5">
      <c r="A1021" s="21">
        <v>2018000918</v>
      </c>
      <c r="B1021" s="23" t="s">
        <v>2050</v>
      </c>
      <c r="C1021" s="20" t="s">
        <v>1248</v>
      </c>
      <c r="D1021" s="21" t="s">
        <v>328</v>
      </c>
      <c r="E1021" s="20" t="s">
        <v>117</v>
      </c>
      <c r="F1021" s="25">
        <v>343</v>
      </c>
    </row>
    <row r="1022" spans="1:6" ht="34.5">
      <c r="A1022" s="21">
        <v>2018001019</v>
      </c>
      <c r="B1022" s="23" t="s">
        <v>2051</v>
      </c>
      <c r="C1022" s="20" t="s">
        <v>2052</v>
      </c>
      <c r="D1022" s="21" t="s">
        <v>328</v>
      </c>
      <c r="E1022" s="20" t="s">
        <v>231</v>
      </c>
      <c r="F1022" s="25">
        <v>140</v>
      </c>
    </row>
    <row r="1023" spans="1:6" ht="23">
      <c r="A1023" s="21">
        <v>2018001256</v>
      </c>
      <c r="B1023" s="23" t="s">
        <v>2053</v>
      </c>
      <c r="C1023" s="20" t="s">
        <v>2054</v>
      </c>
      <c r="D1023" s="21" t="s">
        <v>328</v>
      </c>
      <c r="E1023" s="20" t="s">
        <v>171</v>
      </c>
      <c r="F1023" s="25">
        <v>337</v>
      </c>
    </row>
    <row r="1024" spans="1:6" ht="23">
      <c r="A1024" s="21">
        <v>2018001329</v>
      </c>
      <c r="B1024" s="23" t="s">
        <v>2055</v>
      </c>
      <c r="C1024" s="20" t="s">
        <v>2056</v>
      </c>
      <c r="D1024" s="21" t="s">
        <v>328</v>
      </c>
      <c r="E1024" s="20" t="s">
        <v>267</v>
      </c>
      <c r="F1024" s="25">
        <v>103</v>
      </c>
    </row>
    <row r="1025" spans="1:6" ht="23">
      <c r="A1025" s="21">
        <v>2018001418</v>
      </c>
      <c r="B1025" s="23" t="s">
        <v>2057</v>
      </c>
      <c r="C1025" s="20" t="s">
        <v>2058</v>
      </c>
      <c r="D1025" s="21" t="s">
        <v>328</v>
      </c>
      <c r="E1025" s="20" t="s">
        <v>117</v>
      </c>
      <c r="F1025" s="25">
        <v>158</v>
      </c>
    </row>
    <row r="1026" spans="1:6" ht="23">
      <c r="A1026" s="21">
        <v>2018001574</v>
      </c>
      <c r="B1026" s="23" t="s">
        <v>2059</v>
      </c>
      <c r="C1026" s="20" t="s">
        <v>2060</v>
      </c>
      <c r="D1026" s="21" t="s">
        <v>328</v>
      </c>
      <c r="E1026" s="20" t="s">
        <v>163</v>
      </c>
      <c r="F1026" s="25">
        <v>614</v>
      </c>
    </row>
    <row r="1027" spans="1:6" ht="23">
      <c r="A1027" s="21">
        <v>2018001647</v>
      </c>
      <c r="B1027" s="23" t="s">
        <v>2061</v>
      </c>
      <c r="C1027" s="20" t="s">
        <v>2062</v>
      </c>
      <c r="D1027" s="21" t="s">
        <v>328</v>
      </c>
      <c r="E1027" s="20" t="s">
        <v>207</v>
      </c>
      <c r="F1027" s="25">
        <v>819</v>
      </c>
    </row>
    <row r="1028" spans="1:6" ht="23">
      <c r="A1028" s="21">
        <v>2018001711</v>
      </c>
      <c r="B1028" s="23" t="s">
        <v>2063</v>
      </c>
      <c r="C1028" s="20" t="s">
        <v>2064</v>
      </c>
      <c r="D1028" s="21" t="s">
        <v>328</v>
      </c>
      <c r="E1028" s="20" t="s">
        <v>227</v>
      </c>
      <c r="F1028" s="26">
        <v>12209</v>
      </c>
    </row>
    <row r="1029" spans="1:6" ht="23">
      <c r="A1029" s="21">
        <v>2018001892</v>
      </c>
      <c r="B1029" s="23" t="s">
        <v>2065</v>
      </c>
      <c r="C1029" s="20" t="s">
        <v>2066</v>
      </c>
      <c r="D1029" s="21" t="s">
        <v>328</v>
      </c>
      <c r="E1029" s="20" t="s">
        <v>267</v>
      </c>
      <c r="F1029" s="25">
        <v>4</v>
      </c>
    </row>
    <row r="1030" spans="1:6" ht="23">
      <c r="A1030" s="21">
        <v>2018001965</v>
      </c>
      <c r="B1030" s="23" t="s">
        <v>2067</v>
      </c>
      <c r="C1030" s="20" t="s">
        <v>2068</v>
      </c>
      <c r="D1030" s="21" t="s">
        <v>328</v>
      </c>
      <c r="E1030" s="20" t="s">
        <v>166</v>
      </c>
      <c r="F1030" s="25">
        <v>712</v>
      </c>
    </row>
    <row r="1031" spans="1:6" ht="23">
      <c r="A1031" s="21">
        <v>2018002074</v>
      </c>
      <c r="B1031" s="23" t="s">
        <v>2069</v>
      </c>
      <c r="C1031" s="20" t="s">
        <v>2070</v>
      </c>
      <c r="D1031" s="21" t="s">
        <v>328</v>
      </c>
      <c r="E1031" s="20" t="s">
        <v>121</v>
      </c>
      <c r="F1031" s="25">
        <v>869</v>
      </c>
    </row>
    <row r="1032" spans="1:6" ht="23">
      <c r="A1032" s="21">
        <v>2018002147</v>
      </c>
      <c r="B1032" s="23" t="s">
        <v>2071</v>
      </c>
      <c r="C1032" s="20" t="s">
        <v>2072</v>
      </c>
      <c r="D1032" s="21" t="s">
        <v>383</v>
      </c>
      <c r="E1032" s="20" t="s">
        <v>41</v>
      </c>
      <c r="F1032" s="26">
        <v>2635</v>
      </c>
    </row>
    <row r="1033" spans="1:6" ht="23">
      <c r="A1033" s="21">
        <v>2018002211</v>
      </c>
      <c r="B1033" s="23" t="s">
        <v>2073</v>
      </c>
      <c r="C1033" s="20" t="s">
        <v>2074</v>
      </c>
      <c r="D1033" s="21" t="s">
        <v>328</v>
      </c>
      <c r="E1033" s="20" t="s">
        <v>218</v>
      </c>
      <c r="F1033" s="26">
        <v>1518</v>
      </c>
    </row>
    <row r="1034" spans="1:6" ht="23">
      <c r="A1034" s="21">
        <v>2018002392</v>
      </c>
      <c r="B1034" s="23" t="s">
        <v>2075</v>
      </c>
      <c r="C1034" s="20" t="s">
        <v>2076</v>
      </c>
      <c r="D1034" s="21" t="s">
        <v>328</v>
      </c>
      <c r="E1034" s="20" t="s">
        <v>258</v>
      </c>
      <c r="F1034" s="26">
        <v>3093</v>
      </c>
    </row>
    <row r="1035" spans="1:6" ht="34.5">
      <c r="A1035" s="21">
        <v>2018002465</v>
      </c>
      <c r="B1035" s="23" t="s">
        <v>2077</v>
      </c>
      <c r="C1035" s="20" t="s">
        <v>2078</v>
      </c>
      <c r="D1035" s="21" t="s">
        <v>328</v>
      </c>
      <c r="E1035" s="20" t="s">
        <v>78</v>
      </c>
      <c r="F1035" s="26">
        <v>2708</v>
      </c>
    </row>
    <row r="1036" spans="1:6" ht="23">
      <c r="A1036" s="21">
        <v>2018002538</v>
      </c>
      <c r="B1036" s="23" t="s">
        <v>2079</v>
      </c>
      <c r="C1036" s="20" t="s">
        <v>2080</v>
      </c>
      <c r="D1036" s="21" t="s">
        <v>328</v>
      </c>
      <c r="E1036" s="20" t="s">
        <v>128</v>
      </c>
      <c r="F1036" s="25">
        <v>913</v>
      </c>
    </row>
    <row r="1037" spans="1:6" ht="23">
      <c r="A1037" s="21">
        <v>2019000156</v>
      </c>
      <c r="B1037" s="23" t="s">
        <v>2081</v>
      </c>
      <c r="C1037" s="20" t="s">
        <v>1248</v>
      </c>
      <c r="D1037" s="21" t="s">
        <v>328</v>
      </c>
      <c r="E1037" s="20" t="s">
        <v>103</v>
      </c>
      <c r="F1037" s="25">
        <v>147</v>
      </c>
    </row>
    <row r="1038" spans="1:6" ht="23">
      <c r="A1038" s="21">
        <v>2019000229</v>
      </c>
      <c r="B1038" s="23" t="s">
        <v>2082</v>
      </c>
      <c r="C1038" s="20" t="s">
        <v>2083</v>
      </c>
      <c r="D1038" s="21" t="s">
        <v>328</v>
      </c>
      <c r="E1038" s="20" t="s">
        <v>117</v>
      </c>
      <c r="F1038" s="26">
        <v>4258</v>
      </c>
    </row>
    <row r="1039" spans="1:6" ht="23">
      <c r="A1039" s="21">
        <v>2019000318</v>
      </c>
      <c r="B1039" s="23" t="s">
        <v>2084</v>
      </c>
      <c r="C1039" s="20" t="s">
        <v>2084</v>
      </c>
      <c r="D1039" s="21" t="s">
        <v>328</v>
      </c>
      <c r="E1039" s="20" t="s">
        <v>171</v>
      </c>
      <c r="F1039" s="25">
        <v>422</v>
      </c>
    </row>
    <row r="1040" spans="1:6" ht="23">
      <c r="A1040" s="21">
        <v>2019000474</v>
      </c>
      <c r="B1040" s="23" t="s">
        <v>2085</v>
      </c>
      <c r="C1040" s="20" t="s">
        <v>2086</v>
      </c>
      <c r="D1040" s="21" t="s">
        <v>328</v>
      </c>
      <c r="E1040" s="20" t="s">
        <v>46</v>
      </c>
      <c r="F1040" s="26">
        <v>2982</v>
      </c>
    </row>
    <row r="1041" spans="1:6" ht="23">
      <c r="A1041" s="21">
        <v>2019000547</v>
      </c>
      <c r="B1041" s="23" t="s">
        <v>2087</v>
      </c>
      <c r="C1041" s="20" t="s">
        <v>2088</v>
      </c>
      <c r="D1041" s="21" t="s">
        <v>328</v>
      </c>
      <c r="E1041" s="20" t="s">
        <v>84</v>
      </c>
      <c r="F1041" s="26">
        <v>1555</v>
      </c>
    </row>
    <row r="1042" spans="1:6" ht="23">
      <c r="A1042" s="21">
        <v>2019000611</v>
      </c>
      <c r="B1042" s="23" t="s">
        <v>2089</v>
      </c>
      <c r="C1042" s="20" t="s">
        <v>2090</v>
      </c>
      <c r="D1042" s="21" t="s">
        <v>328</v>
      </c>
      <c r="E1042" s="20" t="s">
        <v>231</v>
      </c>
      <c r="F1042" s="25">
        <v>338</v>
      </c>
    </row>
    <row r="1043" spans="1:6" ht="23">
      <c r="A1043" s="21">
        <v>2019000792</v>
      </c>
      <c r="B1043" s="23" t="s">
        <v>2091</v>
      </c>
      <c r="C1043" s="20" t="s">
        <v>2092</v>
      </c>
      <c r="D1043" s="21" t="s">
        <v>328</v>
      </c>
      <c r="E1043" s="20" t="s">
        <v>288</v>
      </c>
      <c r="F1043" s="26">
        <v>4209</v>
      </c>
    </row>
    <row r="1044" spans="1:6" ht="23">
      <c r="A1044" s="21">
        <v>2019000865</v>
      </c>
      <c r="B1044" s="23" t="s">
        <v>2093</v>
      </c>
      <c r="C1044" s="20" t="s">
        <v>2094</v>
      </c>
      <c r="D1044" s="21" t="s">
        <v>328</v>
      </c>
      <c r="E1044" s="20" t="s">
        <v>44</v>
      </c>
      <c r="F1044" s="25">
        <v>868</v>
      </c>
    </row>
    <row r="1045" spans="1:6" ht="23">
      <c r="A1045" s="21">
        <v>2019000938</v>
      </c>
      <c r="B1045" s="23" t="s">
        <v>2095</v>
      </c>
      <c r="C1045" s="20" t="s">
        <v>2096</v>
      </c>
      <c r="D1045" s="21" t="s">
        <v>328</v>
      </c>
      <c r="E1045" s="20" t="s">
        <v>232</v>
      </c>
      <c r="F1045" s="26">
        <v>3342</v>
      </c>
    </row>
    <row r="1046" spans="1:6" ht="23">
      <c r="A1046" s="21">
        <v>2019001047</v>
      </c>
      <c r="B1046" s="23" t="s">
        <v>2097</v>
      </c>
      <c r="C1046" s="20" t="s">
        <v>2098</v>
      </c>
      <c r="D1046" s="21" t="s">
        <v>328</v>
      </c>
      <c r="E1046" s="20" t="s">
        <v>44</v>
      </c>
      <c r="F1046" s="25">
        <v>13</v>
      </c>
    </row>
    <row r="1047" spans="1:6" ht="34.5">
      <c r="A1047" s="21">
        <v>2019001111</v>
      </c>
      <c r="B1047" s="23" t="s">
        <v>2099</v>
      </c>
      <c r="C1047" s="20" t="s">
        <v>2100</v>
      </c>
      <c r="D1047" s="21" t="s">
        <v>328</v>
      </c>
      <c r="E1047" s="20" t="s">
        <v>63</v>
      </c>
      <c r="F1047" s="26">
        <v>1815</v>
      </c>
    </row>
    <row r="1048" spans="1:6" ht="23">
      <c r="A1048" s="21">
        <v>2019001292</v>
      </c>
      <c r="B1048" s="23" t="s">
        <v>2101</v>
      </c>
      <c r="C1048" s="20" t="s">
        <v>2102</v>
      </c>
      <c r="D1048" s="21" t="s">
        <v>383</v>
      </c>
      <c r="E1048" s="20" t="s">
        <v>171</v>
      </c>
      <c r="F1048" s="25">
        <v>137</v>
      </c>
    </row>
    <row r="1049" spans="1:6" ht="23">
      <c r="A1049" s="21">
        <v>2019001365</v>
      </c>
      <c r="B1049" s="23" t="s">
        <v>2103</v>
      </c>
      <c r="C1049" s="20" t="s">
        <v>2104</v>
      </c>
      <c r="D1049" s="21" t="s">
        <v>328</v>
      </c>
      <c r="E1049" s="20" t="s">
        <v>171</v>
      </c>
      <c r="F1049" s="25">
        <v>587</v>
      </c>
    </row>
    <row r="1050" spans="1:6" ht="23">
      <c r="A1050" s="21">
        <v>2019001438</v>
      </c>
      <c r="B1050" s="23" t="s">
        <v>2105</v>
      </c>
      <c r="C1050" s="20" t="s">
        <v>2106</v>
      </c>
      <c r="D1050" s="21" t="s">
        <v>328</v>
      </c>
      <c r="E1050" s="20" t="s">
        <v>172</v>
      </c>
      <c r="F1050" s="25">
        <v>215</v>
      </c>
    </row>
    <row r="1051" spans="1:6" ht="23">
      <c r="A1051" s="21">
        <v>2019001519</v>
      </c>
      <c r="B1051" s="23" t="s">
        <v>2107</v>
      </c>
      <c r="C1051" s="20" t="s">
        <v>2108</v>
      </c>
      <c r="D1051" s="21" t="s">
        <v>328</v>
      </c>
      <c r="E1051" s="20" t="s">
        <v>83</v>
      </c>
      <c r="F1051" s="25">
        <v>96</v>
      </c>
    </row>
    <row r="1052" spans="1:6" ht="23">
      <c r="A1052" s="21">
        <v>2019001683</v>
      </c>
      <c r="B1052" s="23" t="s">
        <v>2109</v>
      </c>
      <c r="C1052" s="20" t="s">
        <v>2110</v>
      </c>
      <c r="D1052" s="21" t="s">
        <v>328</v>
      </c>
      <c r="E1052" s="20" t="s">
        <v>83</v>
      </c>
      <c r="F1052" s="25">
        <v>5</v>
      </c>
    </row>
    <row r="1053" spans="1:6" ht="23">
      <c r="A1053" s="21">
        <v>2019001756</v>
      </c>
      <c r="B1053" s="23" t="s">
        <v>2111</v>
      </c>
      <c r="C1053" s="20" t="s">
        <v>2112</v>
      </c>
      <c r="D1053" s="21" t="s">
        <v>328</v>
      </c>
      <c r="E1053" s="20" t="s">
        <v>171</v>
      </c>
      <c r="F1053" s="25">
        <v>327</v>
      </c>
    </row>
    <row r="1054" spans="1:6" ht="23">
      <c r="A1054" s="21">
        <v>2019001829</v>
      </c>
      <c r="B1054" s="23" t="s">
        <v>2113</v>
      </c>
      <c r="C1054" s="20" t="s">
        <v>363</v>
      </c>
      <c r="D1054" s="21" t="s">
        <v>328</v>
      </c>
      <c r="E1054" s="20" t="s">
        <v>173</v>
      </c>
      <c r="F1054" s="26">
        <v>23449</v>
      </c>
    </row>
    <row r="1055" spans="1:6" ht="23">
      <c r="A1055" s="21">
        <v>2019001918</v>
      </c>
      <c r="B1055" s="23" t="s">
        <v>2114</v>
      </c>
      <c r="C1055" s="20" t="s">
        <v>2115</v>
      </c>
      <c r="D1055" s="21" t="s">
        <v>328</v>
      </c>
      <c r="E1055" s="20" t="s">
        <v>162</v>
      </c>
      <c r="F1055" s="26">
        <v>1970</v>
      </c>
    </row>
    <row r="1056" spans="1:6" ht="23">
      <c r="A1056" s="21">
        <v>2019002019</v>
      </c>
      <c r="B1056" s="23" t="s">
        <v>2116</v>
      </c>
      <c r="C1056" s="20" t="s">
        <v>2117</v>
      </c>
      <c r="D1056" s="21" t="s">
        <v>317</v>
      </c>
      <c r="E1056" s="20" t="s">
        <v>148</v>
      </c>
      <c r="F1056" s="26">
        <v>1877</v>
      </c>
    </row>
    <row r="1057" spans="1:6" ht="34.5">
      <c r="A1057" s="21">
        <v>2019002183</v>
      </c>
      <c r="B1057" s="23" t="s">
        <v>2118</v>
      </c>
      <c r="C1057" s="20" t="s">
        <v>2119</v>
      </c>
      <c r="D1057" s="21" t="s">
        <v>383</v>
      </c>
      <c r="E1057" s="20" t="s">
        <v>148</v>
      </c>
      <c r="F1057" s="26">
        <v>1368</v>
      </c>
    </row>
    <row r="1058" spans="1:6" ht="23">
      <c r="A1058" s="21">
        <v>2019002256</v>
      </c>
      <c r="B1058" s="23" t="s">
        <v>2120</v>
      </c>
      <c r="C1058" s="20" t="s">
        <v>2121</v>
      </c>
      <c r="D1058" s="21" t="s">
        <v>383</v>
      </c>
      <c r="E1058" s="20" t="s">
        <v>171</v>
      </c>
      <c r="F1058" s="25">
        <v>436</v>
      </c>
    </row>
    <row r="1059" spans="1:6" ht="23">
      <c r="A1059" s="21">
        <v>2019002329</v>
      </c>
      <c r="B1059" s="23" t="s">
        <v>2122</v>
      </c>
      <c r="C1059" s="20" t="s">
        <v>2123</v>
      </c>
      <c r="D1059" s="21" t="s">
        <v>328</v>
      </c>
      <c r="E1059" s="20" t="s">
        <v>282</v>
      </c>
      <c r="F1059" s="26">
        <v>11842</v>
      </c>
    </row>
    <row r="1060" spans="1:6" ht="23">
      <c r="A1060" s="21">
        <v>2019002418</v>
      </c>
      <c r="B1060" s="23" t="s">
        <v>2124</v>
      </c>
      <c r="C1060" s="20" t="s">
        <v>2125</v>
      </c>
      <c r="D1060" s="21" t="s">
        <v>328</v>
      </c>
      <c r="E1060" s="20" t="s">
        <v>78</v>
      </c>
      <c r="F1060" s="25">
        <v>0</v>
      </c>
    </row>
    <row r="1061" spans="1:6" ht="23">
      <c r="A1061" s="21">
        <v>2019002574</v>
      </c>
      <c r="B1061" s="23" t="s">
        <v>2126</v>
      </c>
      <c r="C1061" s="20" t="s">
        <v>2127</v>
      </c>
      <c r="D1061" s="21" t="s">
        <v>328</v>
      </c>
      <c r="E1061" s="20" t="s">
        <v>129</v>
      </c>
      <c r="F1061" s="26">
        <v>2368</v>
      </c>
    </row>
    <row r="1062" spans="1:6" ht="23">
      <c r="A1062" s="21">
        <v>2019002647</v>
      </c>
      <c r="B1062" s="23" t="s">
        <v>2128</v>
      </c>
      <c r="C1062" s="20" t="s">
        <v>2129</v>
      </c>
      <c r="D1062" s="21" t="s">
        <v>328</v>
      </c>
      <c r="E1062" s="20" t="s">
        <v>97</v>
      </c>
      <c r="F1062" s="26">
        <v>13956</v>
      </c>
    </row>
    <row r="1063" spans="1:6" ht="23">
      <c r="A1063" s="21">
        <v>2019002711</v>
      </c>
      <c r="B1063" s="23" t="s">
        <v>2130</v>
      </c>
      <c r="C1063" s="20" t="s">
        <v>2131</v>
      </c>
      <c r="D1063" s="21" t="s">
        <v>328</v>
      </c>
      <c r="E1063" s="20" t="s">
        <v>206</v>
      </c>
      <c r="F1063" s="26">
        <v>7645</v>
      </c>
    </row>
    <row r="1064" spans="1:6" ht="23">
      <c r="A1064" s="21">
        <v>2019002965</v>
      </c>
      <c r="B1064" s="23" t="s">
        <v>2132</v>
      </c>
      <c r="C1064" s="20" t="s">
        <v>1248</v>
      </c>
      <c r="D1064" s="21" t="s">
        <v>328</v>
      </c>
      <c r="E1064" s="20" t="s">
        <v>117</v>
      </c>
      <c r="F1064" s="25">
        <v>74</v>
      </c>
    </row>
    <row r="1065" spans="1:6" ht="23">
      <c r="A1065" s="21">
        <v>2019003074</v>
      </c>
      <c r="B1065" s="23" t="s">
        <v>2133</v>
      </c>
      <c r="C1065" s="20" t="s">
        <v>2134</v>
      </c>
      <c r="D1065" s="21" t="s">
        <v>328</v>
      </c>
      <c r="E1065" s="20" t="s">
        <v>121</v>
      </c>
      <c r="F1065" s="26">
        <v>4162</v>
      </c>
    </row>
    <row r="1066" spans="1:6" ht="34.5">
      <c r="A1066" s="21">
        <v>2019003147</v>
      </c>
      <c r="B1066" s="23" t="s">
        <v>2135</v>
      </c>
      <c r="C1066" s="20" t="s">
        <v>2136</v>
      </c>
      <c r="D1066" s="21" t="s">
        <v>328</v>
      </c>
      <c r="E1066" s="20" t="s">
        <v>171</v>
      </c>
      <c r="F1066" s="25">
        <v>70</v>
      </c>
    </row>
    <row r="1067" spans="1:6" ht="23">
      <c r="A1067" s="21">
        <v>2019003211</v>
      </c>
      <c r="B1067" s="23" t="s">
        <v>2137</v>
      </c>
      <c r="C1067" s="20" t="s">
        <v>2138</v>
      </c>
      <c r="D1067" s="21" t="s">
        <v>383</v>
      </c>
      <c r="E1067" s="20" t="s">
        <v>171</v>
      </c>
      <c r="F1067" s="25">
        <v>74</v>
      </c>
    </row>
    <row r="1068" spans="1:6" ht="34.5">
      <c r="A1068" s="21">
        <v>2019003392</v>
      </c>
      <c r="B1068" s="23" t="s">
        <v>2139</v>
      </c>
      <c r="C1068" s="20" t="s">
        <v>2140</v>
      </c>
      <c r="D1068" s="21" t="s">
        <v>328</v>
      </c>
      <c r="E1068" s="20" t="s">
        <v>171</v>
      </c>
      <c r="F1068" s="25">
        <v>44</v>
      </c>
    </row>
    <row r="1069" spans="1:6" ht="34.5">
      <c r="A1069" s="21">
        <v>2019003465</v>
      </c>
      <c r="B1069" s="23" t="s">
        <v>2141</v>
      </c>
      <c r="C1069" s="20" t="s">
        <v>2142</v>
      </c>
      <c r="D1069" s="21" t="s">
        <v>328</v>
      </c>
      <c r="E1069" s="20" t="s">
        <v>78</v>
      </c>
      <c r="F1069" s="25">
        <v>435</v>
      </c>
    </row>
    <row r="1070" spans="1:6" ht="23">
      <c r="A1070" s="21">
        <v>2019003538</v>
      </c>
      <c r="B1070" s="23" t="s">
        <v>2143</v>
      </c>
      <c r="C1070" s="20" t="s">
        <v>2144</v>
      </c>
      <c r="D1070" s="21" t="s">
        <v>328</v>
      </c>
      <c r="E1070" s="20" t="s">
        <v>168</v>
      </c>
      <c r="F1070" s="26">
        <v>3630</v>
      </c>
    </row>
    <row r="1071" spans="1:6" ht="23">
      <c r="A1071" s="21">
        <v>2019003619</v>
      </c>
      <c r="B1071" s="23" t="s">
        <v>2145</v>
      </c>
      <c r="C1071" s="20" t="s">
        <v>2146</v>
      </c>
      <c r="D1071" s="21" t="s">
        <v>317</v>
      </c>
      <c r="E1071" s="20" t="s">
        <v>185</v>
      </c>
      <c r="F1071" s="26">
        <v>10836</v>
      </c>
    </row>
    <row r="1072" spans="1:6" ht="34.5">
      <c r="A1072" s="21">
        <v>2019003783</v>
      </c>
      <c r="B1072" s="23" t="s">
        <v>2147</v>
      </c>
      <c r="C1072" s="20" t="s">
        <v>2148</v>
      </c>
      <c r="D1072" s="21" t="s">
        <v>317</v>
      </c>
      <c r="E1072" s="20" t="s">
        <v>185</v>
      </c>
      <c r="F1072" s="26">
        <v>6060</v>
      </c>
    </row>
    <row r="1073" spans="1:6" ht="23">
      <c r="A1073" s="21">
        <v>2019003856</v>
      </c>
      <c r="B1073" s="23" t="s">
        <v>2149</v>
      </c>
      <c r="C1073" s="20" t="s">
        <v>2150</v>
      </c>
      <c r="D1073" s="21" t="s">
        <v>328</v>
      </c>
      <c r="E1073" s="20" t="s">
        <v>267</v>
      </c>
      <c r="F1073" s="25">
        <v>34</v>
      </c>
    </row>
    <row r="1074" spans="1:6" ht="23">
      <c r="A1074" s="21">
        <v>2019003929</v>
      </c>
      <c r="B1074" s="23" t="s">
        <v>2151</v>
      </c>
      <c r="C1074" s="20" t="s">
        <v>2152</v>
      </c>
      <c r="D1074" s="21" t="s">
        <v>328</v>
      </c>
      <c r="E1074" s="20" t="s">
        <v>67</v>
      </c>
      <c r="F1074" s="25">
        <v>943</v>
      </c>
    </row>
    <row r="1075" spans="1:6" ht="23">
      <c r="A1075" s="21">
        <v>2020000083</v>
      </c>
      <c r="B1075" s="23" t="s">
        <v>2153</v>
      </c>
      <c r="C1075" s="20" t="s">
        <v>2154</v>
      </c>
      <c r="D1075" s="21" t="s">
        <v>328</v>
      </c>
      <c r="E1075" s="20" t="s">
        <v>117</v>
      </c>
      <c r="F1075" s="26">
        <v>1458</v>
      </c>
    </row>
    <row r="1076" spans="1:6" ht="23">
      <c r="A1076" s="21">
        <v>2020000156</v>
      </c>
      <c r="B1076" s="23" t="s">
        <v>2155</v>
      </c>
      <c r="C1076" s="20" t="s">
        <v>2156</v>
      </c>
      <c r="D1076" s="21" t="s">
        <v>328</v>
      </c>
      <c r="E1076" s="20" t="s">
        <v>117</v>
      </c>
      <c r="F1076" s="26">
        <v>4203</v>
      </c>
    </row>
    <row r="1077" spans="1:6" ht="23">
      <c r="A1077" s="21">
        <v>2020000229</v>
      </c>
      <c r="B1077" s="23" t="s">
        <v>2157</v>
      </c>
      <c r="C1077" s="20" t="s">
        <v>2158</v>
      </c>
      <c r="D1077" s="21" t="s">
        <v>383</v>
      </c>
      <c r="E1077" s="20" t="s">
        <v>282</v>
      </c>
      <c r="F1077" s="26">
        <v>18030</v>
      </c>
    </row>
    <row r="1078" spans="1:6" ht="23">
      <c r="A1078" s="21">
        <v>2020000474</v>
      </c>
      <c r="B1078" s="23" t="s">
        <v>2159</v>
      </c>
      <c r="C1078" s="20" t="s">
        <v>2160</v>
      </c>
      <c r="D1078" s="21" t="s">
        <v>328</v>
      </c>
      <c r="E1078" s="20" t="s">
        <v>267</v>
      </c>
      <c r="F1078" s="25">
        <v>50</v>
      </c>
    </row>
    <row r="1079" spans="1:6" ht="34.5">
      <c r="A1079" s="21">
        <v>2020000547</v>
      </c>
      <c r="B1079" s="23" t="s">
        <v>2161</v>
      </c>
      <c r="C1079" s="20" t="s">
        <v>2162</v>
      </c>
      <c r="D1079" s="21" t="s">
        <v>328</v>
      </c>
      <c r="E1079" s="20" t="s">
        <v>78</v>
      </c>
      <c r="F1079" s="25">
        <v>59</v>
      </c>
    </row>
    <row r="1080" spans="1:6" ht="23">
      <c r="A1080" s="21">
        <v>2020000611</v>
      </c>
      <c r="B1080" s="23" t="s">
        <v>2163</v>
      </c>
      <c r="C1080" s="20" t="s">
        <v>2163</v>
      </c>
      <c r="D1080" s="21" t="s">
        <v>317</v>
      </c>
      <c r="E1080" s="20" t="s">
        <v>96</v>
      </c>
      <c r="F1080" s="25">
        <v>844</v>
      </c>
    </row>
    <row r="1081" spans="1:6" ht="23">
      <c r="A1081" s="21">
        <v>2020000792</v>
      </c>
      <c r="B1081" s="23" t="s">
        <v>2164</v>
      </c>
      <c r="C1081" s="20" t="s">
        <v>2165</v>
      </c>
      <c r="D1081" s="21" t="s">
        <v>328</v>
      </c>
      <c r="E1081" s="20" t="s">
        <v>117</v>
      </c>
      <c r="F1081" s="26">
        <v>9283</v>
      </c>
    </row>
    <row r="1082" spans="1:6" ht="23">
      <c r="A1082" s="21">
        <v>2020000865</v>
      </c>
      <c r="B1082" s="23" t="s">
        <v>2166</v>
      </c>
      <c r="C1082" s="20" t="s">
        <v>2167</v>
      </c>
      <c r="D1082" s="21" t="s">
        <v>328</v>
      </c>
      <c r="E1082" s="20" t="s">
        <v>211</v>
      </c>
      <c r="F1082" s="25">
        <v>293</v>
      </c>
    </row>
    <row r="1083" spans="1:6" ht="34.5">
      <c r="A1083" s="21">
        <v>2020000938</v>
      </c>
      <c r="B1083" s="23" t="s">
        <v>2168</v>
      </c>
      <c r="C1083" s="20" t="s">
        <v>2168</v>
      </c>
      <c r="D1083" s="21" t="s">
        <v>383</v>
      </c>
      <c r="E1083" s="20" t="s">
        <v>166</v>
      </c>
      <c r="F1083" s="25">
        <v>245</v>
      </c>
    </row>
    <row r="1084" spans="1:6" ht="34.5">
      <c r="A1084" s="21">
        <v>2020001047</v>
      </c>
      <c r="B1084" s="23" t="s">
        <v>2169</v>
      </c>
      <c r="C1084" s="20" t="s">
        <v>2170</v>
      </c>
      <c r="D1084" s="21" t="s">
        <v>328</v>
      </c>
      <c r="E1084" s="20" t="s">
        <v>248</v>
      </c>
      <c r="F1084" s="25">
        <v>6</v>
      </c>
    </row>
    <row r="1085" spans="1:6" ht="23">
      <c r="A1085" s="21">
        <v>2020001111</v>
      </c>
      <c r="B1085" s="23" t="s">
        <v>1702</v>
      </c>
      <c r="C1085" s="20" t="s">
        <v>1703</v>
      </c>
      <c r="D1085" s="21" t="s">
        <v>328</v>
      </c>
      <c r="E1085" s="20" t="s">
        <v>171</v>
      </c>
      <c r="F1085" s="25">
        <v>621</v>
      </c>
    </row>
    <row r="1086" spans="1:6" ht="34.5">
      <c r="A1086" s="21">
        <v>2020001292</v>
      </c>
      <c r="B1086" s="23" t="s">
        <v>2171</v>
      </c>
      <c r="C1086" s="20" t="s">
        <v>2171</v>
      </c>
      <c r="D1086" s="21" t="s">
        <v>383</v>
      </c>
      <c r="E1086" s="20" t="s">
        <v>171</v>
      </c>
      <c r="F1086" s="25">
        <v>243</v>
      </c>
    </row>
    <row r="1087" spans="1:6" ht="23">
      <c r="A1087" s="21">
        <v>2020001365</v>
      </c>
      <c r="B1087" s="23" t="s">
        <v>2172</v>
      </c>
      <c r="C1087" s="20" t="s">
        <v>2172</v>
      </c>
      <c r="D1087" s="21" t="s">
        <v>383</v>
      </c>
      <c r="E1087" s="20" t="s">
        <v>283</v>
      </c>
      <c r="F1087" s="26">
        <v>1124</v>
      </c>
    </row>
    <row r="1088" spans="1:6" ht="23">
      <c r="A1088" s="21">
        <v>2020001438</v>
      </c>
      <c r="B1088" s="23" t="s">
        <v>2173</v>
      </c>
      <c r="C1088" s="20" t="s">
        <v>2174</v>
      </c>
      <c r="D1088" s="21" t="s">
        <v>317</v>
      </c>
      <c r="E1088" s="20" t="s">
        <v>282</v>
      </c>
      <c r="F1088" s="26">
        <v>2550</v>
      </c>
    </row>
    <row r="1089" spans="1:6" ht="23">
      <c r="A1089" s="21">
        <v>2020001519</v>
      </c>
      <c r="B1089" s="23" t="s">
        <v>2175</v>
      </c>
      <c r="C1089" s="20" t="s">
        <v>2176</v>
      </c>
      <c r="D1089" s="21" t="s">
        <v>328</v>
      </c>
      <c r="E1089" s="20" t="s">
        <v>103</v>
      </c>
      <c r="F1089" s="25">
        <v>296</v>
      </c>
    </row>
    <row r="1090" spans="1:6" ht="23">
      <c r="A1090" s="21">
        <v>2020001683</v>
      </c>
      <c r="B1090" s="23" t="s">
        <v>2177</v>
      </c>
      <c r="C1090" s="20" t="s">
        <v>2177</v>
      </c>
      <c r="D1090" s="21" t="s">
        <v>328</v>
      </c>
      <c r="E1090" s="20" t="s">
        <v>287</v>
      </c>
      <c r="F1090" s="26">
        <v>1922</v>
      </c>
    </row>
    <row r="1091" spans="1:6" ht="23">
      <c r="A1091" s="21">
        <v>2020001756</v>
      </c>
      <c r="B1091" s="23" t="s">
        <v>2178</v>
      </c>
      <c r="C1091" s="20" t="s">
        <v>2179</v>
      </c>
      <c r="D1091" s="21" t="s">
        <v>328</v>
      </c>
      <c r="E1091" s="20" t="s">
        <v>283</v>
      </c>
      <c r="F1091" s="25">
        <v>675</v>
      </c>
    </row>
    <row r="1092" spans="1:6" ht="23">
      <c r="A1092" s="21">
        <v>2020001829</v>
      </c>
      <c r="B1092" s="23" t="s">
        <v>2180</v>
      </c>
      <c r="C1092" s="20" t="s">
        <v>2181</v>
      </c>
      <c r="D1092" s="21" t="s">
        <v>328</v>
      </c>
      <c r="E1092" s="20" t="s">
        <v>245</v>
      </c>
      <c r="F1092" s="25">
        <v>396</v>
      </c>
    </row>
    <row r="1093" spans="1:6" ht="23">
      <c r="A1093" s="21">
        <v>2020001918</v>
      </c>
      <c r="B1093" s="23" t="s">
        <v>2182</v>
      </c>
      <c r="C1093" s="20" t="s">
        <v>2183</v>
      </c>
      <c r="D1093" s="21" t="s">
        <v>328</v>
      </c>
      <c r="E1093" s="20" t="s">
        <v>141</v>
      </c>
      <c r="F1093" s="25">
        <v>181</v>
      </c>
    </row>
    <row r="1094" spans="1:6" ht="23">
      <c r="A1094" s="21">
        <v>2020002019</v>
      </c>
      <c r="B1094" s="23" t="s">
        <v>2184</v>
      </c>
      <c r="C1094" s="20" t="s">
        <v>2185</v>
      </c>
      <c r="D1094" s="21" t="s">
        <v>328</v>
      </c>
      <c r="E1094" s="20" t="s">
        <v>171</v>
      </c>
      <c r="F1094" s="26">
        <v>1749</v>
      </c>
    </row>
    <row r="1095" spans="1:6" ht="23">
      <c r="A1095" s="21">
        <v>2020002183</v>
      </c>
      <c r="B1095" s="23" t="s">
        <v>2186</v>
      </c>
      <c r="C1095" s="20" t="s">
        <v>2187</v>
      </c>
      <c r="D1095" s="21" t="s">
        <v>328</v>
      </c>
      <c r="E1095" s="20" t="s">
        <v>139</v>
      </c>
      <c r="F1095" s="25">
        <v>358</v>
      </c>
    </row>
    <row r="1096" spans="1:6" ht="23">
      <c r="A1096" s="21">
        <v>2020002256</v>
      </c>
      <c r="B1096" s="23" t="s">
        <v>2188</v>
      </c>
      <c r="C1096" s="20" t="s">
        <v>2189</v>
      </c>
      <c r="D1096" s="21" t="s">
        <v>328</v>
      </c>
      <c r="E1096" s="20" t="s">
        <v>90</v>
      </c>
      <c r="F1096" s="25">
        <v>26</v>
      </c>
    </row>
    <row r="1097" spans="1:6" ht="23">
      <c r="A1097" s="21">
        <v>2020002329</v>
      </c>
      <c r="B1097" s="23" t="s">
        <v>2190</v>
      </c>
      <c r="C1097" s="20" t="s">
        <v>2191</v>
      </c>
      <c r="D1097" s="21" t="s">
        <v>328</v>
      </c>
      <c r="E1097" s="20" t="s">
        <v>34</v>
      </c>
      <c r="F1097" s="25">
        <v>348</v>
      </c>
    </row>
    <row r="1098" spans="1:6" ht="23">
      <c r="A1098" s="21">
        <v>2020002418</v>
      </c>
      <c r="B1098" s="23" t="s">
        <v>2192</v>
      </c>
      <c r="C1098" s="20" t="s">
        <v>2193</v>
      </c>
      <c r="D1098" s="21" t="s">
        <v>328</v>
      </c>
      <c r="E1098" s="20" t="s">
        <v>108</v>
      </c>
      <c r="F1098" s="26">
        <v>1335</v>
      </c>
    </row>
    <row r="1099" spans="1:6" ht="23">
      <c r="A1099" s="21">
        <v>2020002574</v>
      </c>
      <c r="B1099" s="23" t="s">
        <v>2194</v>
      </c>
      <c r="C1099" s="20" t="s">
        <v>2195</v>
      </c>
      <c r="D1099" s="21" t="s">
        <v>328</v>
      </c>
      <c r="E1099" s="20" t="s">
        <v>203</v>
      </c>
      <c r="F1099" s="25">
        <v>23</v>
      </c>
    </row>
    <row r="1100" spans="1:6" ht="23">
      <c r="A1100" s="21">
        <v>2020002647</v>
      </c>
      <c r="B1100" s="23" t="s">
        <v>2196</v>
      </c>
      <c r="C1100" s="20" t="s">
        <v>2197</v>
      </c>
      <c r="D1100" s="21" t="s">
        <v>328</v>
      </c>
      <c r="E1100" s="20" t="s">
        <v>267</v>
      </c>
      <c r="F1100" s="25">
        <v>222</v>
      </c>
    </row>
    <row r="1101" spans="1:6" ht="23">
      <c r="A1101" s="21">
        <v>2020002711</v>
      </c>
      <c r="B1101" s="23" t="s">
        <v>2198</v>
      </c>
      <c r="C1101" s="20" t="s">
        <v>2199</v>
      </c>
      <c r="D1101" s="21" t="s">
        <v>328</v>
      </c>
      <c r="E1101" s="20" t="s">
        <v>106</v>
      </c>
      <c r="F1101" s="25">
        <v>308</v>
      </c>
    </row>
    <row r="1102" spans="1:6" ht="23">
      <c r="A1102" s="21">
        <v>2020002892</v>
      </c>
      <c r="B1102" s="23" t="s">
        <v>2200</v>
      </c>
      <c r="C1102" s="20" t="s">
        <v>2200</v>
      </c>
      <c r="D1102" s="21" t="s">
        <v>383</v>
      </c>
      <c r="E1102" s="20" t="s">
        <v>171</v>
      </c>
      <c r="F1102" s="25">
        <v>215</v>
      </c>
    </row>
    <row r="1103" spans="1:6" ht="23">
      <c r="A1103" s="21">
        <v>2020002965</v>
      </c>
      <c r="B1103" s="23" t="s">
        <v>2201</v>
      </c>
      <c r="C1103" s="20" t="s">
        <v>2202</v>
      </c>
      <c r="D1103" s="21" t="s">
        <v>328</v>
      </c>
      <c r="E1103" s="20" t="s">
        <v>50</v>
      </c>
      <c r="F1103" s="25">
        <v>643</v>
      </c>
    </row>
    <row r="1104" spans="1:6" ht="23">
      <c r="A1104" s="21">
        <v>2020003074</v>
      </c>
      <c r="B1104" s="23" t="s">
        <v>2203</v>
      </c>
      <c r="C1104" s="20" t="s">
        <v>2204</v>
      </c>
      <c r="D1104" s="21" t="s">
        <v>328</v>
      </c>
      <c r="E1104" s="20" t="s">
        <v>220</v>
      </c>
      <c r="F1104" s="25">
        <v>81</v>
      </c>
    </row>
    <row r="1105" spans="1:6" ht="23">
      <c r="A1105" s="21">
        <v>2020003147</v>
      </c>
      <c r="B1105" s="23" t="s">
        <v>2205</v>
      </c>
      <c r="C1105" s="20" t="s">
        <v>2206</v>
      </c>
      <c r="D1105" s="21" t="s">
        <v>328</v>
      </c>
      <c r="E1105" s="20" t="s">
        <v>75</v>
      </c>
      <c r="F1105" s="25">
        <v>345</v>
      </c>
    </row>
    <row r="1106" spans="1:6" ht="23">
      <c r="A1106" s="21">
        <v>2020003211</v>
      </c>
      <c r="B1106" s="23" t="s">
        <v>2207</v>
      </c>
      <c r="C1106" s="20" t="s">
        <v>2208</v>
      </c>
      <c r="D1106" s="21" t="s">
        <v>328</v>
      </c>
      <c r="E1106" s="20" t="s">
        <v>169</v>
      </c>
      <c r="F1106" s="26">
        <v>1925</v>
      </c>
    </row>
    <row r="1107" spans="1:6" ht="23">
      <c r="A1107" s="21">
        <v>2020003392</v>
      </c>
      <c r="B1107" s="23" t="s">
        <v>2209</v>
      </c>
      <c r="C1107" s="20" t="s">
        <v>2210</v>
      </c>
      <c r="D1107" s="21" t="s">
        <v>383</v>
      </c>
      <c r="E1107" s="20" t="s">
        <v>139</v>
      </c>
      <c r="F1107" s="25">
        <v>9</v>
      </c>
    </row>
    <row r="1108" spans="1:6" ht="23">
      <c r="A1108" s="21">
        <v>2020003465</v>
      </c>
      <c r="B1108" s="23" t="s">
        <v>2211</v>
      </c>
      <c r="C1108" s="20" t="s">
        <v>2212</v>
      </c>
      <c r="D1108" s="21" t="s">
        <v>328</v>
      </c>
      <c r="E1108" s="20" t="s">
        <v>171</v>
      </c>
      <c r="F1108" s="25">
        <v>408</v>
      </c>
    </row>
    <row r="1109" spans="1:6" ht="23">
      <c r="A1109" s="21">
        <v>2021000011</v>
      </c>
      <c r="B1109" s="23" t="s">
        <v>2213</v>
      </c>
      <c r="C1109" s="20" t="s">
        <v>2213</v>
      </c>
      <c r="D1109" s="21" t="s">
        <v>328</v>
      </c>
      <c r="E1109" s="20" t="s">
        <v>185</v>
      </c>
      <c r="F1109" s="26">
        <v>7323</v>
      </c>
    </row>
    <row r="1110" spans="1:6" ht="23">
      <c r="A1110" s="21">
        <v>2021000192</v>
      </c>
      <c r="B1110" s="23" t="s">
        <v>2214</v>
      </c>
      <c r="C1110" s="20" t="s">
        <v>2215</v>
      </c>
      <c r="D1110" s="21" t="s">
        <v>328</v>
      </c>
      <c r="E1110" s="20" t="s">
        <v>66</v>
      </c>
      <c r="F1110" s="25">
        <v>52</v>
      </c>
    </row>
    <row r="1111" spans="1:6" ht="23">
      <c r="A1111" s="21">
        <v>2021000338</v>
      </c>
      <c r="B1111" s="23" t="s">
        <v>2216</v>
      </c>
      <c r="C1111" s="20" t="s">
        <v>2216</v>
      </c>
      <c r="D1111" s="21" t="s">
        <v>328</v>
      </c>
      <c r="E1111" s="20" t="s">
        <v>174</v>
      </c>
      <c r="F1111" s="25">
        <v>16</v>
      </c>
    </row>
    <row r="1112" spans="1:6" ht="23">
      <c r="A1112" s="21">
        <v>2021000419</v>
      </c>
      <c r="B1112" s="23" t="s">
        <v>2217</v>
      </c>
      <c r="C1112" s="20" t="s">
        <v>2217</v>
      </c>
      <c r="D1112" s="21" t="s">
        <v>328</v>
      </c>
      <c r="E1112" s="20" t="s">
        <v>174</v>
      </c>
      <c r="F1112" s="25">
        <v>77</v>
      </c>
    </row>
    <row r="1113" spans="1:6" ht="34.5">
      <c r="A1113" s="21">
        <v>2021000583</v>
      </c>
      <c r="B1113" s="23" t="s">
        <v>2218</v>
      </c>
      <c r="C1113" s="20" t="s">
        <v>2219</v>
      </c>
      <c r="D1113" s="21" t="s">
        <v>328</v>
      </c>
      <c r="E1113" s="20" t="s">
        <v>68</v>
      </c>
      <c r="F1113" s="25">
        <v>671</v>
      </c>
    </row>
    <row r="1114" spans="1:6" ht="23">
      <c r="A1114" s="21">
        <v>2021000656</v>
      </c>
      <c r="B1114" s="23" t="s">
        <v>2220</v>
      </c>
      <c r="C1114" s="20" t="s">
        <v>2221</v>
      </c>
      <c r="D1114" s="21" t="s">
        <v>328</v>
      </c>
      <c r="E1114" s="20" t="s">
        <v>117</v>
      </c>
      <c r="F1114" s="25">
        <v>5</v>
      </c>
    </row>
    <row r="1115" spans="1:6" ht="34.5">
      <c r="A1115" s="21">
        <v>2021000729</v>
      </c>
      <c r="B1115" s="23" t="s">
        <v>2222</v>
      </c>
      <c r="C1115" s="20" t="s">
        <v>2222</v>
      </c>
      <c r="D1115" s="21" t="s">
        <v>383</v>
      </c>
      <c r="E1115" s="20" t="s">
        <v>87</v>
      </c>
      <c r="F1115" s="25">
        <v>556</v>
      </c>
    </row>
    <row r="1116" spans="1:6" ht="23">
      <c r="A1116" s="21">
        <v>2021000974</v>
      </c>
      <c r="B1116" s="23" t="s">
        <v>445</v>
      </c>
      <c r="C1116" s="20" t="s">
        <v>445</v>
      </c>
      <c r="D1116" s="21" t="s">
        <v>383</v>
      </c>
      <c r="E1116" s="20" t="s">
        <v>171</v>
      </c>
      <c r="F1116" s="26">
        <v>1738</v>
      </c>
    </row>
    <row r="1117" spans="1:6" ht="23">
      <c r="A1117" s="21">
        <v>2021001083</v>
      </c>
      <c r="B1117" s="23" t="s">
        <v>2223</v>
      </c>
      <c r="C1117" s="20" t="s">
        <v>2224</v>
      </c>
      <c r="D1117" s="21" t="s">
        <v>328</v>
      </c>
      <c r="E1117" s="20" t="s">
        <v>197</v>
      </c>
      <c r="F1117" s="25">
        <v>4</v>
      </c>
    </row>
    <row r="1118" spans="1:6" ht="23">
      <c r="A1118" s="21">
        <v>2021001156</v>
      </c>
      <c r="B1118" s="23" t="s">
        <v>2225</v>
      </c>
      <c r="C1118" s="20" t="s">
        <v>2226</v>
      </c>
      <c r="D1118" s="21" t="s">
        <v>383</v>
      </c>
      <c r="E1118" s="20" t="s">
        <v>140</v>
      </c>
      <c r="F1118" s="25">
        <v>100</v>
      </c>
    </row>
    <row r="1119" spans="1:6" ht="23">
      <c r="A1119" s="21">
        <v>2021001229</v>
      </c>
      <c r="B1119" s="23" t="s">
        <v>2227</v>
      </c>
      <c r="C1119" s="20" t="s">
        <v>2228</v>
      </c>
      <c r="D1119" s="21" t="s">
        <v>328</v>
      </c>
      <c r="E1119" s="20" t="s">
        <v>140</v>
      </c>
      <c r="F1119" s="25">
        <v>158</v>
      </c>
    </row>
    <row r="1120" spans="1:6" ht="23">
      <c r="A1120" s="21">
        <v>2021001318</v>
      </c>
      <c r="B1120" s="23" t="s">
        <v>2229</v>
      </c>
      <c r="C1120" s="20" t="s">
        <v>2230</v>
      </c>
      <c r="D1120" s="21" t="s">
        <v>383</v>
      </c>
      <c r="E1120" s="20" t="s">
        <v>140</v>
      </c>
      <c r="F1120" s="25">
        <v>77</v>
      </c>
    </row>
    <row r="1121" spans="1:6" ht="23">
      <c r="A1121" s="21">
        <v>2021001474</v>
      </c>
      <c r="B1121" s="23" t="s">
        <v>2231</v>
      </c>
      <c r="C1121" s="20" t="s">
        <v>2232</v>
      </c>
      <c r="D1121" s="21" t="s">
        <v>328</v>
      </c>
      <c r="E1121" s="20" t="s">
        <v>41</v>
      </c>
      <c r="F1121" s="25">
        <v>71</v>
      </c>
    </row>
    <row r="1122" spans="1:6" ht="34.5">
      <c r="A1122" s="21">
        <v>2021001547</v>
      </c>
      <c r="B1122" s="23" t="s">
        <v>2233</v>
      </c>
      <c r="C1122" s="20" t="s">
        <v>2233</v>
      </c>
      <c r="D1122" s="21" t="s">
        <v>328</v>
      </c>
      <c r="E1122" s="20" t="s">
        <v>99</v>
      </c>
      <c r="F1122" s="25">
        <v>47</v>
      </c>
    </row>
    <row r="1123" spans="1:6" ht="23">
      <c r="A1123" s="21">
        <v>2021001611</v>
      </c>
      <c r="B1123" s="23" t="s">
        <v>2234</v>
      </c>
      <c r="C1123" s="20" t="s">
        <v>2234</v>
      </c>
      <c r="D1123" s="21" t="s">
        <v>328</v>
      </c>
      <c r="E1123" s="20" t="s">
        <v>169</v>
      </c>
      <c r="F1123" s="26">
        <v>1645</v>
      </c>
    </row>
    <row r="1124" spans="1:6" ht="46">
      <c r="A1124" s="21">
        <v>2021001792</v>
      </c>
      <c r="B1124" s="23" t="s">
        <v>2235</v>
      </c>
      <c r="C1124" s="20" t="s">
        <v>2236</v>
      </c>
      <c r="D1124" s="21" t="s">
        <v>328</v>
      </c>
      <c r="E1124" s="20" t="s">
        <v>73</v>
      </c>
      <c r="F1124" s="26">
        <v>4289</v>
      </c>
    </row>
    <row r="1125" spans="1:6" ht="23">
      <c r="A1125" s="21">
        <v>2021001865</v>
      </c>
      <c r="B1125" s="23" t="s">
        <v>2237</v>
      </c>
      <c r="C1125" s="20" t="s">
        <v>2237</v>
      </c>
      <c r="D1125" s="21" t="s">
        <v>328</v>
      </c>
      <c r="E1125" s="20" t="s">
        <v>174</v>
      </c>
      <c r="F1125" s="25">
        <v>53</v>
      </c>
    </row>
    <row r="1126" spans="1:6" ht="23">
      <c r="A1126" s="21">
        <v>2021001938</v>
      </c>
      <c r="B1126" s="23" t="s">
        <v>2238</v>
      </c>
      <c r="C1126" s="20" t="s">
        <v>2239</v>
      </c>
      <c r="D1126" s="21" t="s">
        <v>328</v>
      </c>
      <c r="E1126" s="20" t="s">
        <v>145</v>
      </c>
      <c r="F1126" s="25">
        <v>168</v>
      </c>
    </row>
    <row r="1127" spans="1:6" ht="23">
      <c r="A1127" s="21">
        <v>2021002047</v>
      </c>
      <c r="B1127" s="23" t="s">
        <v>2240</v>
      </c>
      <c r="C1127" s="20" t="s">
        <v>2241</v>
      </c>
      <c r="D1127" s="21" t="s">
        <v>383</v>
      </c>
      <c r="E1127" s="20" t="s">
        <v>139</v>
      </c>
      <c r="F1127" s="25">
        <v>78</v>
      </c>
    </row>
    <row r="1128" spans="1:6" ht="23">
      <c r="A1128" s="21">
        <v>2021002111</v>
      </c>
      <c r="B1128" s="23" t="s">
        <v>2242</v>
      </c>
      <c r="C1128" s="20" t="s">
        <v>2243</v>
      </c>
      <c r="D1128" s="21" t="s">
        <v>328</v>
      </c>
      <c r="E1128" s="20" t="s">
        <v>89</v>
      </c>
      <c r="F1128" s="26">
        <v>1333</v>
      </c>
    </row>
    <row r="1129" spans="1:6" ht="23">
      <c r="A1129" s="21">
        <v>2021002292</v>
      </c>
      <c r="B1129" s="23" t="s">
        <v>2244</v>
      </c>
      <c r="C1129" s="20" t="s">
        <v>2245</v>
      </c>
      <c r="D1129" s="21" t="s">
        <v>328</v>
      </c>
      <c r="E1129" s="20" t="s">
        <v>129</v>
      </c>
      <c r="F1129" s="25">
        <v>50</v>
      </c>
    </row>
    <row r="1130" spans="1:6" ht="23">
      <c r="A1130" s="21">
        <v>2021002365</v>
      </c>
      <c r="B1130" s="23" t="s">
        <v>2246</v>
      </c>
      <c r="C1130" s="20" t="s">
        <v>2247</v>
      </c>
      <c r="D1130" s="21" t="s">
        <v>328</v>
      </c>
      <c r="E1130" s="20" t="s">
        <v>40</v>
      </c>
      <c r="F1130" s="25">
        <v>983</v>
      </c>
    </row>
    <row r="1131" spans="1:6" ht="23">
      <c r="A1131" s="21">
        <v>2021002438</v>
      </c>
      <c r="B1131" s="23" t="s">
        <v>2248</v>
      </c>
      <c r="C1131" s="20" t="s">
        <v>2249</v>
      </c>
      <c r="D1131" s="21" t="s">
        <v>328</v>
      </c>
      <c r="E1131" s="20" t="s">
        <v>139</v>
      </c>
      <c r="F1131" s="26">
        <v>3537</v>
      </c>
    </row>
    <row r="1132" spans="1:6" ht="23">
      <c r="A1132" s="21">
        <v>2021002519</v>
      </c>
      <c r="B1132" s="23" t="s">
        <v>2250</v>
      </c>
      <c r="C1132" s="20" t="s">
        <v>2251</v>
      </c>
      <c r="D1132" s="21" t="s">
        <v>328</v>
      </c>
      <c r="E1132" s="20" t="s">
        <v>246</v>
      </c>
      <c r="F1132" s="25">
        <v>2</v>
      </c>
    </row>
    <row r="1133" spans="1:6" ht="23">
      <c r="A1133" s="21">
        <v>2021002756</v>
      </c>
      <c r="B1133" s="23" t="s">
        <v>2252</v>
      </c>
      <c r="C1133" s="20" t="s">
        <v>2253</v>
      </c>
      <c r="D1133" s="21" t="s">
        <v>328</v>
      </c>
      <c r="E1133" s="20" t="s">
        <v>131</v>
      </c>
      <c r="F1133" s="26">
        <v>2705</v>
      </c>
    </row>
    <row r="1134" spans="1:6" ht="34.5">
      <c r="A1134" s="21">
        <v>2021002829</v>
      </c>
      <c r="B1134" s="23" t="s">
        <v>2254</v>
      </c>
      <c r="C1134" s="20" t="s">
        <v>2255</v>
      </c>
      <c r="D1134" s="21" t="s">
        <v>328</v>
      </c>
      <c r="E1134" s="20" t="s">
        <v>68</v>
      </c>
      <c r="F1134" s="25">
        <v>105</v>
      </c>
    </row>
    <row r="1135" spans="1:6" ht="23">
      <c r="A1135" s="21">
        <v>2021003019</v>
      </c>
      <c r="B1135" s="23" t="s">
        <v>2256</v>
      </c>
      <c r="C1135" s="20" t="s">
        <v>2257</v>
      </c>
      <c r="D1135" s="21" t="s">
        <v>328</v>
      </c>
      <c r="E1135" s="20" t="s">
        <v>44</v>
      </c>
      <c r="F1135" s="25">
        <v>392</v>
      </c>
    </row>
    <row r="1136" spans="1:6" ht="23">
      <c r="A1136" s="21">
        <v>2021003183</v>
      </c>
      <c r="B1136" s="23" t="s">
        <v>2258</v>
      </c>
      <c r="C1136" s="20" t="s">
        <v>2258</v>
      </c>
      <c r="D1136" s="21" t="s">
        <v>328</v>
      </c>
      <c r="E1136" s="20" t="s">
        <v>185</v>
      </c>
      <c r="F1136" s="26">
        <v>2400</v>
      </c>
    </row>
    <row r="1137" spans="1:6" ht="23">
      <c r="A1137" s="21">
        <v>2021003256</v>
      </c>
      <c r="B1137" s="23" t="s">
        <v>2259</v>
      </c>
      <c r="C1137" s="20" t="s">
        <v>2260</v>
      </c>
      <c r="D1137" s="21" t="s">
        <v>328</v>
      </c>
      <c r="E1137" s="20" t="s">
        <v>166</v>
      </c>
      <c r="F1137" s="25">
        <v>16</v>
      </c>
    </row>
    <row r="1138" spans="1:6" ht="23">
      <c r="A1138" s="21">
        <v>2021003329</v>
      </c>
      <c r="B1138" s="23" t="s">
        <v>2261</v>
      </c>
      <c r="C1138" s="20" t="s">
        <v>2262</v>
      </c>
      <c r="D1138" s="21" t="s">
        <v>328</v>
      </c>
      <c r="E1138" s="20" t="s">
        <v>164</v>
      </c>
      <c r="F1138" s="25">
        <v>380</v>
      </c>
    </row>
    <row r="1139" spans="1:6" ht="23">
      <c r="A1139" s="21">
        <v>2021003418</v>
      </c>
      <c r="B1139" s="23" t="s">
        <v>2263</v>
      </c>
      <c r="C1139" s="20" t="s">
        <v>2264</v>
      </c>
      <c r="D1139" s="21" t="s">
        <v>328</v>
      </c>
      <c r="E1139" s="20" t="s">
        <v>192</v>
      </c>
      <c r="F1139" s="26">
        <v>2132</v>
      </c>
    </row>
    <row r="1140" spans="1:6" ht="23">
      <c r="A1140" s="21">
        <v>2022000056</v>
      </c>
      <c r="B1140" s="23" t="s">
        <v>2265</v>
      </c>
      <c r="C1140" s="20" t="s">
        <v>2266</v>
      </c>
      <c r="D1140" s="21" t="s">
        <v>328</v>
      </c>
      <c r="E1140" s="20" t="s">
        <v>166</v>
      </c>
      <c r="F1140" s="25">
        <v>669</v>
      </c>
    </row>
    <row r="1141" spans="1:6" ht="46">
      <c r="A1141" s="21">
        <v>2022000129</v>
      </c>
      <c r="B1141" s="23" t="s">
        <v>2267</v>
      </c>
      <c r="C1141" s="20" t="s">
        <v>2268</v>
      </c>
      <c r="D1141" s="21" t="s">
        <v>328</v>
      </c>
      <c r="E1141" s="20" t="s">
        <v>166</v>
      </c>
      <c r="F1141" s="25">
        <v>611</v>
      </c>
    </row>
    <row r="1142" spans="1:6" ht="23">
      <c r="A1142" s="21">
        <v>2022000374</v>
      </c>
      <c r="B1142" s="23" t="s">
        <v>2269</v>
      </c>
      <c r="C1142" s="20" t="s">
        <v>2270</v>
      </c>
      <c r="D1142" s="21" t="s">
        <v>328</v>
      </c>
      <c r="E1142" s="20" t="s">
        <v>164</v>
      </c>
      <c r="F1142" s="25">
        <v>59</v>
      </c>
    </row>
    <row r="1143" spans="1:6" ht="34.5">
      <c r="A1143" s="21">
        <v>2022000447</v>
      </c>
      <c r="B1143" s="23" t="s">
        <v>2271</v>
      </c>
      <c r="C1143" s="20" t="s">
        <v>2272</v>
      </c>
      <c r="D1143" s="21" t="s">
        <v>328</v>
      </c>
      <c r="E1143" s="20" t="s">
        <v>113</v>
      </c>
      <c r="F1143" s="25">
        <v>148</v>
      </c>
    </row>
    <row r="1144" spans="1:6" ht="23">
      <c r="A1144" s="21">
        <v>2022000511</v>
      </c>
      <c r="B1144" s="23" t="s">
        <v>2273</v>
      </c>
      <c r="C1144" s="20" t="s">
        <v>2274</v>
      </c>
      <c r="D1144" s="21" t="s">
        <v>328</v>
      </c>
      <c r="E1144" s="20" t="s">
        <v>117</v>
      </c>
      <c r="F1144" s="25">
        <v>110</v>
      </c>
    </row>
    <row r="1145" spans="1:6" ht="23">
      <c r="A1145" s="21">
        <v>2022000692</v>
      </c>
      <c r="B1145" s="23" t="s">
        <v>2275</v>
      </c>
      <c r="C1145" s="20" t="s">
        <v>2276</v>
      </c>
      <c r="D1145" s="21" t="s">
        <v>328</v>
      </c>
      <c r="E1145" s="20" t="s">
        <v>242</v>
      </c>
      <c r="F1145" s="25">
        <v>117</v>
      </c>
    </row>
    <row r="1146" spans="1:6" ht="23">
      <c r="A1146" s="21">
        <v>2022000765</v>
      </c>
      <c r="B1146" s="23" t="s">
        <v>2277</v>
      </c>
      <c r="C1146" s="20" t="s">
        <v>2278</v>
      </c>
      <c r="D1146" s="21" t="s">
        <v>317</v>
      </c>
      <c r="E1146" s="20" t="s">
        <v>189</v>
      </c>
      <c r="F1146" s="26">
        <v>6239</v>
      </c>
    </row>
    <row r="1147" spans="1:6" ht="23">
      <c r="A1147" s="21">
        <v>2022000919</v>
      </c>
      <c r="B1147" s="23" t="s">
        <v>2279</v>
      </c>
      <c r="C1147" s="20" t="s">
        <v>2279</v>
      </c>
      <c r="D1147" s="21" t="s">
        <v>328</v>
      </c>
      <c r="E1147" s="20" t="s">
        <v>164</v>
      </c>
      <c r="F1147" s="25">
        <v>73</v>
      </c>
    </row>
    <row r="1148" spans="1:6">
      <c r="A1148" s="21">
        <v>2022001192</v>
      </c>
      <c r="B1148" s="23" t="s">
        <v>2280</v>
      </c>
      <c r="C1148" s="20" t="s">
        <v>2281</v>
      </c>
      <c r="D1148" s="21" t="s">
        <v>317</v>
      </c>
      <c r="E1148" s="20" t="s">
        <v>189</v>
      </c>
      <c r="F1148" s="26">
        <v>1257</v>
      </c>
    </row>
    <row r="1149" spans="1:6" ht="23">
      <c r="A1149" s="21">
        <v>2022001338</v>
      </c>
      <c r="B1149" s="23" t="s">
        <v>2282</v>
      </c>
      <c r="C1149" s="20" t="s">
        <v>2282</v>
      </c>
      <c r="D1149" s="21" t="s">
        <v>328</v>
      </c>
      <c r="E1149" s="20" t="s">
        <v>288</v>
      </c>
      <c r="F1149" s="25">
        <v>97</v>
      </c>
    </row>
    <row r="1150" spans="1:6">
      <c r="A1150" s="21">
        <v>2022001656</v>
      </c>
      <c r="B1150" s="23" t="s">
        <v>2283</v>
      </c>
      <c r="C1150" s="20" t="s">
        <v>2284</v>
      </c>
      <c r="D1150" s="21" t="s">
        <v>317</v>
      </c>
      <c r="E1150" s="20" t="s">
        <v>189</v>
      </c>
      <c r="F1150" s="26">
        <v>2694</v>
      </c>
    </row>
    <row r="1151" spans="1:6">
      <c r="A1151" s="21">
        <v>2022001729</v>
      </c>
      <c r="B1151" s="23" t="s">
        <v>2285</v>
      </c>
      <c r="C1151" s="20" t="s">
        <v>2286</v>
      </c>
      <c r="D1151" s="21" t="s">
        <v>317</v>
      </c>
      <c r="E1151" s="20" t="s">
        <v>189</v>
      </c>
      <c r="F1151" s="25">
        <v>967</v>
      </c>
    </row>
    <row r="1152" spans="1:6">
      <c r="A1152" s="21">
        <v>2022001818</v>
      </c>
      <c r="B1152" s="23" t="s">
        <v>2287</v>
      </c>
      <c r="C1152" s="20" t="s">
        <v>2288</v>
      </c>
      <c r="D1152" s="21" t="s">
        <v>317</v>
      </c>
      <c r="E1152" s="20" t="s">
        <v>189</v>
      </c>
      <c r="F1152" s="26">
        <v>1149</v>
      </c>
    </row>
    <row r="1153" spans="1:6" ht="23">
      <c r="A1153" s="21">
        <v>2022001974</v>
      </c>
      <c r="B1153" s="23" t="s">
        <v>2289</v>
      </c>
      <c r="C1153" s="20" t="s">
        <v>2290</v>
      </c>
      <c r="D1153" s="21" t="s">
        <v>328</v>
      </c>
      <c r="E1153" s="20" t="s">
        <v>109</v>
      </c>
      <c r="F1153" s="25">
        <v>72</v>
      </c>
    </row>
    <row r="1154" spans="1:6" ht="23">
      <c r="A1154" s="21">
        <v>2022002156</v>
      </c>
      <c r="B1154" s="23" t="s">
        <v>2291</v>
      </c>
      <c r="C1154" s="20" t="s">
        <v>2291</v>
      </c>
      <c r="D1154" s="21" t="s">
        <v>328</v>
      </c>
      <c r="E1154" s="20" t="s">
        <v>164</v>
      </c>
      <c r="F1154" s="25">
        <v>49</v>
      </c>
    </row>
    <row r="1155" spans="1:6" ht="23">
      <c r="A1155" s="21">
        <v>2022002547</v>
      </c>
      <c r="B1155" s="23" t="s">
        <v>2292</v>
      </c>
      <c r="C1155" s="20" t="s">
        <v>2293</v>
      </c>
      <c r="D1155" s="21" t="s">
        <v>328</v>
      </c>
      <c r="E1155" s="20" t="s">
        <v>117</v>
      </c>
      <c r="F1155" s="25">
        <v>143</v>
      </c>
    </row>
  </sheetData>
  <autoFilter ref="E1:E1155" xr:uid="{AB2E3076-6AB4-4AAC-BAF8-5D7C3AA970CC}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2B3CA6-1FD7-4EC4-A466-C26F6EF2BE4B}">
  <dimension ref="A1:I263"/>
  <sheetViews>
    <sheetView workbookViewId="0">
      <selection activeCell="B2" sqref="B2"/>
    </sheetView>
  </sheetViews>
  <sheetFormatPr defaultRowHeight="14.5"/>
  <cols>
    <col min="1" max="1" width="15.81640625" style="9" customWidth="1"/>
    <col min="2" max="2" width="11.81640625" customWidth="1"/>
    <col min="3" max="3" width="16.7265625" customWidth="1"/>
    <col min="8" max="8" width="16.1796875" customWidth="1"/>
  </cols>
  <sheetData>
    <row r="1" spans="1:9" ht="20">
      <c r="A1" s="7" t="s">
        <v>293</v>
      </c>
      <c r="B1" s="7" t="s">
        <v>312</v>
      </c>
      <c r="C1" s="7" t="s">
        <v>2299</v>
      </c>
    </row>
    <row r="2" spans="1:9">
      <c r="A2" s="15" t="s">
        <v>17</v>
      </c>
      <c r="B2" s="18">
        <f>SUMIF('BASE 2'!$E$2:$E$1155,A2,'BASE 2'!$F$2:$F$1155)</f>
        <v>13503</v>
      </c>
      <c r="C2" s="18">
        <f>IF(B2&gt;=$I$4,4,IF(B2&gt;=$I$3,3,IF(B2&gt;=$I$2,2,1)))</f>
        <v>3</v>
      </c>
      <c r="G2" s="7" t="s">
        <v>2296</v>
      </c>
      <c r="H2" s="18" t="s">
        <v>2331</v>
      </c>
      <c r="I2" s="35">
        <f>_xlfn.QUARTILE.EXC($B$2:$B$261,1)</f>
        <v>3422</v>
      </c>
    </row>
    <row r="3" spans="1:9">
      <c r="A3" s="15" t="s">
        <v>303</v>
      </c>
      <c r="B3" s="18">
        <f>SUMIF('BASE 2'!$E$2:$E$1155,A3,'BASE 2'!$F$2:$F$1155)</f>
        <v>0</v>
      </c>
      <c r="C3" s="18">
        <f t="shared" ref="C3:C66" si="0">IF(B3&gt;=$I$4,4,IF(B3&gt;=$I$3,3,IF(B3&gt;=$I$2,2,1)))</f>
        <v>1</v>
      </c>
      <c r="G3" s="7" t="s">
        <v>2297</v>
      </c>
      <c r="H3" s="18" t="s">
        <v>2332</v>
      </c>
      <c r="I3" s="35">
        <f>_xlfn.QUARTILE.EXC($B$2:$B$261,2)</f>
        <v>10810</v>
      </c>
    </row>
    <row r="4" spans="1:9">
      <c r="A4" s="15" t="s">
        <v>25</v>
      </c>
      <c r="B4" s="18">
        <f>SUMIF('BASE 2'!$E$2:$E$1155,A4,'BASE 2'!$F$2:$F$1155)</f>
        <v>12841</v>
      </c>
      <c r="C4" s="18">
        <f t="shared" si="0"/>
        <v>3</v>
      </c>
      <c r="G4" s="7" t="s">
        <v>2298</v>
      </c>
      <c r="H4" s="18" t="s">
        <v>2333</v>
      </c>
      <c r="I4" s="35">
        <f>_xlfn.QUARTILE.EXC($B$2:$B$261,3)</f>
        <v>27672.75</v>
      </c>
    </row>
    <row r="5" spans="1:9">
      <c r="A5" s="15" t="s">
        <v>29</v>
      </c>
      <c r="B5" s="18">
        <f>SUMIF('BASE 2'!$E$2:$E$1155,A5,'BASE 2'!$F$2:$F$1155)</f>
        <v>654</v>
      </c>
      <c r="C5" s="18">
        <f t="shared" si="0"/>
        <v>1</v>
      </c>
      <c r="G5" s="7" t="s">
        <v>2330</v>
      </c>
      <c r="H5" s="18" t="s">
        <v>2334</v>
      </c>
    </row>
    <row r="6" spans="1:9">
      <c r="A6" s="15" t="s">
        <v>30</v>
      </c>
      <c r="B6" s="18">
        <f>SUMIF('BASE 2'!$E$2:$E$1155,A6,'BASE 2'!$F$2:$F$1155)</f>
        <v>9130</v>
      </c>
      <c r="C6" s="18">
        <f t="shared" si="0"/>
        <v>2</v>
      </c>
    </row>
    <row r="7" spans="1:9">
      <c r="A7" s="15" t="s">
        <v>31</v>
      </c>
      <c r="B7" s="18">
        <f>SUMIF('BASE 2'!$E$2:$E$1155,A7,'BASE 2'!$F$2:$F$1155)</f>
        <v>403</v>
      </c>
      <c r="C7" s="18">
        <f t="shared" si="0"/>
        <v>1</v>
      </c>
    </row>
    <row r="8" spans="1:9">
      <c r="A8" s="15" t="s">
        <v>32</v>
      </c>
      <c r="B8" s="18">
        <f>SUMIF('BASE 2'!$E$2:$E$1155,A8,'BASE 2'!$F$2:$F$1155)</f>
        <v>48802</v>
      </c>
      <c r="C8" s="18">
        <f t="shared" si="0"/>
        <v>4</v>
      </c>
    </row>
    <row r="9" spans="1:9">
      <c r="A9" s="15" t="s">
        <v>33</v>
      </c>
      <c r="B9" s="18">
        <f>SUMIF('BASE 2'!$E$2:$E$1155,A9,'BASE 2'!$F$2:$F$1155)</f>
        <v>2854</v>
      </c>
      <c r="C9" s="18">
        <f t="shared" si="0"/>
        <v>1</v>
      </c>
    </row>
    <row r="10" spans="1:9">
      <c r="A10" s="15" t="s">
        <v>34</v>
      </c>
      <c r="B10" s="18">
        <f>SUMIF('BASE 2'!$E$2:$E$1155,A10,'BASE 2'!$F$2:$F$1155)</f>
        <v>348</v>
      </c>
      <c r="C10" s="18">
        <f t="shared" si="0"/>
        <v>1</v>
      </c>
    </row>
    <row r="11" spans="1:9">
      <c r="A11" s="15" t="s">
        <v>35</v>
      </c>
      <c r="B11" s="18">
        <f>SUMIF('BASE 2'!$E$2:$E$1155,A11,'BASE 2'!$F$2:$F$1155)</f>
        <v>4175</v>
      </c>
      <c r="C11" s="18">
        <f t="shared" si="0"/>
        <v>2</v>
      </c>
    </row>
    <row r="12" spans="1:9">
      <c r="A12" s="15" t="s">
        <v>36</v>
      </c>
      <c r="B12" s="18">
        <f>SUMIF('BASE 2'!$E$2:$E$1155,A12,'BASE 2'!$F$2:$F$1155)</f>
        <v>2531</v>
      </c>
      <c r="C12" s="18">
        <f t="shared" si="0"/>
        <v>1</v>
      </c>
    </row>
    <row r="13" spans="1:9">
      <c r="A13" s="15" t="s">
        <v>37</v>
      </c>
      <c r="B13" s="18">
        <f>SUMIF('BASE 2'!$E$2:$E$1155,A13,'BASE 2'!$F$2:$F$1155)</f>
        <v>11933</v>
      </c>
      <c r="C13" s="18">
        <f t="shared" si="0"/>
        <v>3</v>
      </c>
    </row>
    <row r="14" spans="1:9">
      <c r="A14" s="15" t="s">
        <v>38</v>
      </c>
      <c r="B14" s="18">
        <f>SUMIF('BASE 2'!$E$2:$E$1155,A14,'BASE 2'!$F$2:$F$1155)</f>
        <v>2715</v>
      </c>
      <c r="C14" s="18">
        <f t="shared" si="0"/>
        <v>1</v>
      </c>
    </row>
    <row r="15" spans="1:9">
      <c r="A15" s="15" t="s">
        <v>39</v>
      </c>
      <c r="B15" s="18">
        <f>SUMIF('BASE 2'!$E$2:$E$1155,A15,'BASE 2'!$F$2:$F$1155)</f>
        <v>10136</v>
      </c>
      <c r="C15" s="18">
        <f t="shared" si="0"/>
        <v>2</v>
      </c>
    </row>
    <row r="16" spans="1:9">
      <c r="A16" s="15" t="s">
        <v>40</v>
      </c>
      <c r="B16" s="18">
        <f>SUMIF('BASE 2'!$E$2:$E$1155,A16,'BASE 2'!$F$2:$F$1155)</f>
        <v>50824</v>
      </c>
      <c r="C16" s="18">
        <f t="shared" si="0"/>
        <v>4</v>
      </c>
    </row>
    <row r="17" spans="1:3">
      <c r="A17" s="15" t="s">
        <v>41</v>
      </c>
      <c r="B17" s="18">
        <f>SUMIF('BASE 2'!$E$2:$E$1155,A17,'BASE 2'!$F$2:$F$1155)</f>
        <v>31362</v>
      </c>
      <c r="C17" s="18">
        <f t="shared" si="0"/>
        <v>4</v>
      </c>
    </row>
    <row r="18" spans="1:3">
      <c r="A18" s="15" t="s">
        <v>42</v>
      </c>
      <c r="B18" s="18">
        <f>SUMIF('BASE 2'!$E$2:$E$1155,A18,'BASE 2'!$F$2:$F$1155)</f>
        <v>2711</v>
      </c>
      <c r="C18" s="18">
        <f t="shared" si="0"/>
        <v>1</v>
      </c>
    </row>
    <row r="19" spans="1:3">
      <c r="A19" s="15" t="s">
        <v>43</v>
      </c>
      <c r="B19" s="18">
        <f>SUMIF('BASE 2'!$E$2:$E$1155,A19,'BASE 2'!$F$2:$F$1155)</f>
        <v>8338</v>
      </c>
      <c r="C19" s="18">
        <f t="shared" si="0"/>
        <v>2</v>
      </c>
    </row>
    <row r="20" spans="1:3">
      <c r="A20" s="15" t="s">
        <v>44</v>
      </c>
      <c r="B20" s="18">
        <f>SUMIF('BASE 2'!$E$2:$E$1155,A20,'BASE 2'!$F$2:$F$1155)</f>
        <v>273518</v>
      </c>
      <c r="C20" s="18">
        <f t="shared" si="0"/>
        <v>4</v>
      </c>
    </row>
    <row r="21" spans="1:3">
      <c r="A21" s="15" t="s">
        <v>46</v>
      </c>
      <c r="B21" s="18">
        <f>SUMIF('BASE 2'!$E$2:$E$1155,A21,'BASE 2'!$F$2:$F$1155)</f>
        <v>2982</v>
      </c>
      <c r="C21" s="18">
        <f t="shared" si="0"/>
        <v>1</v>
      </c>
    </row>
    <row r="22" spans="1:3">
      <c r="A22" s="15" t="s">
        <v>47</v>
      </c>
      <c r="B22" s="18">
        <f>SUMIF('BASE 2'!$E$2:$E$1155,A22,'BASE 2'!$F$2:$F$1155)</f>
        <v>22707</v>
      </c>
      <c r="C22" s="18">
        <f t="shared" si="0"/>
        <v>3</v>
      </c>
    </row>
    <row r="23" spans="1:3">
      <c r="A23" s="15" t="s">
        <v>48</v>
      </c>
      <c r="B23" s="18">
        <f>SUMIF('BASE 2'!$E$2:$E$1155,A23,'BASE 2'!$F$2:$F$1155)</f>
        <v>6395</v>
      </c>
      <c r="C23" s="18">
        <f t="shared" si="0"/>
        <v>2</v>
      </c>
    </row>
    <row r="24" spans="1:3">
      <c r="A24" s="15" t="s">
        <v>49</v>
      </c>
      <c r="B24" s="18">
        <f>SUMIF('BASE 2'!$E$2:$E$1155,A24,'BASE 2'!$F$2:$F$1155)</f>
        <v>19187</v>
      </c>
      <c r="C24" s="18">
        <f t="shared" si="0"/>
        <v>3</v>
      </c>
    </row>
    <row r="25" spans="1:3">
      <c r="A25" s="15" t="s">
        <v>50</v>
      </c>
      <c r="B25" s="18">
        <f>SUMIF('BASE 2'!$E$2:$E$1155,A25,'BASE 2'!$F$2:$F$1155)</f>
        <v>193945</v>
      </c>
      <c r="C25" s="18">
        <f t="shared" si="0"/>
        <v>4</v>
      </c>
    </row>
    <row r="26" spans="1:3">
      <c r="A26" s="15" t="s">
        <v>51</v>
      </c>
      <c r="B26" s="18">
        <f>SUMIF('BASE 2'!$E$2:$E$1155,A26,'BASE 2'!$F$2:$F$1155)</f>
        <v>36871</v>
      </c>
      <c r="C26" s="18">
        <f t="shared" si="0"/>
        <v>4</v>
      </c>
    </row>
    <row r="27" spans="1:3">
      <c r="A27" s="15" t="s">
        <v>52</v>
      </c>
      <c r="B27" s="18">
        <f>SUMIF('BASE 2'!$E$2:$E$1155,A27,'BASE 2'!$F$2:$F$1155)</f>
        <v>2669</v>
      </c>
      <c r="C27" s="18">
        <f t="shared" si="0"/>
        <v>1</v>
      </c>
    </row>
    <row r="28" spans="1:3">
      <c r="A28" s="15" t="s">
        <v>53</v>
      </c>
      <c r="B28" s="18">
        <f>SUMIF('BASE 2'!$E$2:$E$1155,A28,'BASE 2'!$F$2:$F$1155)</f>
        <v>3020</v>
      </c>
      <c r="C28" s="18">
        <f t="shared" si="0"/>
        <v>1</v>
      </c>
    </row>
    <row r="29" spans="1:3">
      <c r="A29" s="15" t="s">
        <v>54</v>
      </c>
      <c r="B29" s="18">
        <f>SUMIF('BASE 2'!$E$2:$E$1155,A29,'BASE 2'!$F$2:$F$1155)</f>
        <v>1546</v>
      </c>
      <c r="C29" s="18">
        <f t="shared" si="0"/>
        <v>1</v>
      </c>
    </row>
    <row r="30" spans="1:3">
      <c r="A30" s="15" t="s">
        <v>55</v>
      </c>
      <c r="B30" s="18">
        <f>SUMIF('BASE 2'!$E$2:$E$1155,A30,'BASE 2'!$F$2:$F$1155)</f>
        <v>27165</v>
      </c>
      <c r="C30" s="18">
        <f t="shared" si="0"/>
        <v>3</v>
      </c>
    </row>
    <row r="31" spans="1:3">
      <c r="A31" s="15" t="s">
        <v>56</v>
      </c>
      <c r="B31" s="18">
        <f>SUMIF('BASE 2'!$E$2:$E$1155,A31,'BASE 2'!$F$2:$F$1155)</f>
        <v>35583</v>
      </c>
      <c r="C31" s="18">
        <f t="shared" si="0"/>
        <v>4</v>
      </c>
    </row>
    <row r="32" spans="1:3">
      <c r="A32" s="15" t="s">
        <v>57</v>
      </c>
      <c r="B32" s="18">
        <f>SUMIF('BASE 2'!$E$2:$E$1155,A32,'BASE 2'!$F$2:$F$1155)</f>
        <v>4866</v>
      </c>
      <c r="C32" s="18">
        <f t="shared" si="0"/>
        <v>2</v>
      </c>
    </row>
    <row r="33" spans="1:3">
      <c r="A33" s="15" t="s">
        <v>59</v>
      </c>
      <c r="B33" s="18">
        <f>SUMIF('BASE 2'!$E$2:$E$1155,A33,'BASE 2'!$F$2:$F$1155)</f>
        <v>2296</v>
      </c>
      <c r="C33" s="18">
        <f t="shared" si="0"/>
        <v>1</v>
      </c>
    </row>
    <row r="34" spans="1:3">
      <c r="A34" s="15" t="s">
        <v>60</v>
      </c>
      <c r="B34" s="18">
        <f>SUMIF('BASE 2'!$E$2:$E$1155,A34,'BASE 2'!$F$2:$F$1155)</f>
        <v>16935</v>
      </c>
      <c r="C34" s="18">
        <f t="shared" si="0"/>
        <v>3</v>
      </c>
    </row>
    <row r="35" spans="1:3">
      <c r="A35" s="15" t="s">
        <v>61</v>
      </c>
      <c r="B35" s="18">
        <f>SUMIF('BASE 2'!$E$2:$E$1155,A35,'BASE 2'!$F$2:$F$1155)</f>
        <v>82850</v>
      </c>
      <c r="C35" s="18">
        <f t="shared" si="0"/>
        <v>4</v>
      </c>
    </row>
    <row r="36" spans="1:3">
      <c r="A36" s="15" t="s">
        <v>62</v>
      </c>
      <c r="B36" s="18">
        <f>SUMIF('BASE 2'!$E$2:$E$1155,A36,'BASE 2'!$F$2:$F$1155)</f>
        <v>4679</v>
      </c>
      <c r="C36" s="18">
        <f t="shared" si="0"/>
        <v>2</v>
      </c>
    </row>
    <row r="37" spans="1:3">
      <c r="A37" s="15" t="s">
        <v>63</v>
      </c>
      <c r="B37" s="18">
        <f>SUMIF('BASE 2'!$E$2:$E$1155,A37,'BASE 2'!$F$2:$F$1155)</f>
        <v>8924</v>
      </c>
      <c r="C37" s="18">
        <f t="shared" si="0"/>
        <v>2</v>
      </c>
    </row>
    <row r="38" spans="1:3">
      <c r="A38" s="15" t="s">
        <v>64</v>
      </c>
      <c r="B38" s="18">
        <f>SUMIF('BASE 2'!$E$2:$E$1155,A38,'BASE 2'!$F$2:$F$1155)</f>
        <v>1785</v>
      </c>
      <c r="C38" s="18">
        <f t="shared" si="0"/>
        <v>1</v>
      </c>
    </row>
    <row r="39" spans="1:3">
      <c r="A39" s="15" t="s">
        <v>65</v>
      </c>
      <c r="B39" s="18">
        <f>SUMIF('BASE 2'!$E$2:$E$1155,A39,'BASE 2'!$F$2:$F$1155)</f>
        <v>72306</v>
      </c>
      <c r="C39" s="18">
        <f t="shared" si="0"/>
        <v>4</v>
      </c>
    </row>
    <row r="40" spans="1:3">
      <c r="A40" s="15" t="s">
        <v>66</v>
      </c>
      <c r="B40" s="18">
        <f>SUMIF('BASE 2'!$E$2:$E$1155,A40,'BASE 2'!$F$2:$F$1155)</f>
        <v>23371</v>
      </c>
      <c r="C40" s="18">
        <f t="shared" si="0"/>
        <v>3</v>
      </c>
    </row>
    <row r="41" spans="1:3">
      <c r="A41" s="15" t="s">
        <v>67</v>
      </c>
      <c r="B41" s="18">
        <f>SUMIF('BASE 2'!$E$2:$E$1155,A41,'BASE 2'!$F$2:$F$1155)</f>
        <v>4492</v>
      </c>
      <c r="C41" s="18">
        <f t="shared" si="0"/>
        <v>2</v>
      </c>
    </row>
    <row r="42" spans="1:3">
      <c r="A42" s="15" t="s">
        <v>68</v>
      </c>
      <c r="B42" s="18">
        <f>SUMIF('BASE 2'!$E$2:$E$1155,A42,'BASE 2'!$F$2:$F$1155)</f>
        <v>776</v>
      </c>
      <c r="C42" s="18">
        <f t="shared" si="0"/>
        <v>1</v>
      </c>
    </row>
    <row r="43" spans="1:3">
      <c r="A43" s="15" t="s">
        <v>69</v>
      </c>
      <c r="B43" s="18">
        <f>SUMIF('BASE 2'!$E$2:$E$1155,A43,'BASE 2'!$F$2:$F$1155)</f>
        <v>44006</v>
      </c>
      <c r="C43" s="18">
        <f t="shared" si="0"/>
        <v>4</v>
      </c>
    </row>
    <row r="44" spans="1:3">
      <c r="A44" s="15" t="s">
        <v>70</v>
      </c>
      <c r="B44" s="18">
        <f>SUMIF('BASE 2'!$E$2:$E$1155,A44,'BASE 2'!$F$2:$F$1155)</f>
        <v>28342</v>
      </c>
      <c r="C44" s="18">
        <f t="shared" si="0"/>
        <v>4</v>
      </c>
    </row>
    <row r="45" spans="1:3">
      <c r="A45" s="15" t="s">
        <v>71</v>
      </c>
      <c r="B45" s="18">
        <f>SUMIF('BASE 2'!$E$2:$E$1155,A45,'BASE 2'!$F$2:$F$1155)</f>
        <v>8667</v>
      </c>
      <c r="C45" s="18">
        <f t="shared" si="0"/>
        <v>2</v>
      </c>
    </row>
    <row r="46" spans="1:3">
      <c r="A46" s="15" t="s">
        <v>72</v>
      </c>
      <c r="B46" s="18">
        <f>SUMIF('BASE 2'!$E$2:$E$1155,A46,'BASE 2'!$F$2:$F$1155)</f>
        <v>3052</v>
      </c>
      <c r="C46" s="18">
        <f t="shared" si="0"/>
        <v>1</v>
      </c>
    </row>
    <row r="47" spans="1:3">
      <c r="A47" s="15" t="s">
        <v>73</v>
      </c>
      <c r="B47" s="18">
        <f>SUMIF('BASE 2'!$E$2:$E$1155,A47,'BASE 2'!$F$2:$F$1155)</f>
        <v>16944</v>
      </c>
      <c r="C47" s="18">
        <f t="shared" si="0"/>
        <v>3</v>
      </c>
    </row>
    <row r="48" spans="1:3">
      <c r="A48" s="15" t="s">
        <v>75</v>
      </c>
      <c r="B48" s="18">
        <f>SUMIF('BASE 2'!$E$2:$E$1155,A48,'BASE 2'!$F$2:$F$1155)</f>
        <v>10774</v>
      </c>
      <c r="C48" s="18">
        <f t="shared" si="0"/>
        <v>2</v>
      </c>
    </row>
    <row r="49" spans="1:3">
      <c r="A49" s="15" t="s">
        <v>76</v>
      </c>
      <c r="B49" s="18">
        <f>SUMIF('BASE 2'!$E$2:$E$1155,A49,'BASE 2'!$F$2:$F$1155)</f>
        <v>3673</v>
      </c>
      <c r="C49" s="18">
        <f t="shared" si="0"/>
        <v>2</v>
      </c>
    </row>
    <row r="50" spans="1:3">
      <c r="A50" s="15" t="s">
        <v>77</v>
      </c>
      <c r="B50" s="18">
        <f>SUMIF('BASE 2'!$E$2:$E$1155,A50,'BASE 2'!$F$2:$F$1155)</f>
        <v>8141</v>
      </c>
      <c r="C50" s="18">
        <f t="shared" si="0"/>
        <v>2</v>
      </c>
    </row>
    <row r="51" spans="1:3">
      <c r="A51" s="15" t="s">
        <v>78</v>
      </c>
      <c r="B51" s="18">
        <f>SUMIF('BASE 2'!$E$2:$E$1155,A51,'BASE 2'!$F$2:$F$1155)</f>
        <v>3202</v>
      </c>
      <c r="C51" s="18">
        <f t="shared" si="0"/>
        <v>1</v>
      </c>
    </row>
    <row r="52" spans="1:3">
      <c r="A52" s="15" t="s">
        <v>79</v>
      </c>
      <c r="B52" s="18">
        <f>SUMIF('BASE 2'!$E$2:$E$1155,A52,'BASE 2'!$F$2:$F$1155)</f>
        <v>26612</v>
      </c>
      <c r="C52" s="18">
        <f t="shared" si="0"/>
        <v>3</v>
      </c>
    </row>
    <row r="53" spans="1:3">
      <c r="A53" s="15" t="s">
        <v>80</v>
      </c>
      <c r="B53" s="18">
        <f>SUMIF('BASE 2'!$E$2:$E$1155,A53,'BASE 2'!$F$2:$F$1155)</f>
        <v>12580</v>
      </c>
      <c r="C53" s="18">
        <f t="shared" si="0"/>
        <v>3</v>
      </c>
    </row>
    <row r="54" spans="1:3">
      <c r="A54" s="15" t="s">
        <v>81</v>
      </c>
      <c r="B54" s="18">
        <f>SUMIF('BASE 2'!$E$2:$E$1155,A54,'BASE 2'!$F$2:$F$1155)</f>
        <v>720</v>
      </c>
      <c r="C54" s="18">
        <f t="shared" si="0"/>
        <v>1</v>
      </c>
    </row>
    <row r="55" spans="1:3">
      <c r="A55" s="15" t="s">
        <v>82</v>
      </c>
      <c r="B55" s="18">
        <f>SUMIF('BASE 2'!$E$2:$E$1155,A55,'BASE 2'!$F$2:$F$1155)</f>
        <v>8726</v>
      </c>
      <c r="C55" s="18">
        <f t="shared" si="0"/>
        <v>2</v>
      </c>
    </row>
    <row r="56" spans="1:3">
      <c r="A56" s="15" t="s">
        <v>83</v>
      </c>
      <c r="B56" s="18">
        <f>SUMIF('BASE 2'!$E$2:$E$1155,A56,'BASE 2'!$F$2:$F$1155)</f>
        <v>1949</v>
      </c>
      <c r="C56" s="18">
        <f t="shared" si="0"/>
        <v>1</v>
      </c>
    </row>
    <row r="57" spans="1:3">
      <c r="A57" s="15" t="s">
        <v>84</v>
      </c>
      <c r="B57" s="18">
        <f>SUMIF('BASE 2'!$E$2:$E$1155,A57,'BASE 2'!$F$2:$F$1155)</f>
        <v>1555</v>
      </c>
      <c r="C57" s="18">
        <f t="shared" si="0"/>
        <v>1</v>
      </c>
    </row>
    <row r="58" spans="1:3">
      <c r="A58" s="15" t="s">
        <v>85</v>
      </c>
      <c r="B58" s="18">
        <f>SUMIF('BASE 2'!$E$2:$E$1155,A58,'BASE 2'!$F$2:$F$1155)</f>
        <v>44585</v>
      </c>
      <c r="C58" s="18">
        <f t="shared" si="0"/>
        <v>4</v>
      </c>
    </row>
    <row r="59" spans="1:3">
      <c r="A59" s="15" t="s">
        <v>86</v>
      </c>
      <c r="B59" s="18">
        <f>SUMIF('BASE 2'!$E$2:$E$1155,A59,'BASE 2'!$F$2:$F$1155)</f>
        <v>1695</v>
      </c>
      <c r="C59" s="18">
        <f t="shared" si="0"/>
        <v>1</v>
      </c>
    </row>
    <row r="60" spans="1:3">
      <c r="A60" s="15" t="s">
        <v>87</v>
      </c>
      <c r="B60" s="18">
        <f>SUMIF('BASE 2'!$E$2:$E$1155,A60,'BASE 2'!$F$2:$F$1155)</f>
        <v>769</v>
      </c>
      <c r="C60" s="18">
        <f t="shared" si="0"/>
        <v>1</v>
      </c>
    </row>
    <row r="61" spans="1:3">
      <c r="A61" s="15" t="s">
        <v>88</v>
      </c>
      <c r="B61" s="18">
        <f>SUMIF('BASE 2'!$E$2:$E$1155,A61,'BASE 2'!$F$2:$F$1155)</f>
        <v>4633</v>
      </c>
      <c r="C61" s="18">
        <f t="shared" si="0"/>
        <v>2</v>
      </c>
    </row>
    <row r="62" spans="1:3">
      <c r="A62" s="15" t="s">
        <v>89</v>
      </c>
      <c r="B62" s="18">
        <f>SUMIF('BASE 2'!$E$2:$E$1155,A62,'BASE 2'!$F$2:$F$1155)</f>
        <v>12695</v>
      </c>
      <c r="C62" s="18">
        <f t="shared" si="0"/>
        <v>3</v>
      </c>
    </row>
    <row r="63" spans="1:3">
      <c r="A63" s="15" t="s">
        <v>90</v>
      </c>
      <c r="B63" s="18">
        <f>SUMIF('BASE 2'!$E$2:$E$1155,A63,'BASE 2'!$F$2:$F$1155)</f>
        <v>7937</v>
      </c>
      <c r="C63" s="18">
        <f t="shared" si="0"/>
        <v>2</v>
      </c>
    </row>
    <row r="64" spans="1:3">
      <c r="A64" s="15" t="s">
        <v>91</v>
      </c>
      <c r="B64" s="18">
        <f>SUMIF('BASE 2'!$E$2:$E$1155,A64,'BASE 2'!$F$2:$F$1155)</f>
        <v>52765</v>
      </c>
      <c r="C64" s="18">
        <f t="shared" si="0"/>
        <v>4</v>
      </c>
    </row>
    <row r="65" spans="1:3">
      <c r="A65" s="15" t="s">
        <v>92</v>
      </c>
      <c r="B65" s="18">
        <f>SUMIF('BASE 2'!$E$2:$E$1155,A65,'BASE 2'!$F$2:$F$1155)</f>
        <v>28435</v>
      </c>
      <c r="C65" s="18">
        <f t="shared" si="0"/>
        <v>4</v>
      </c>
    </row>
    <row r="66" spans="1:3">
      <c r="A66" s="15" t="s">
        <v>93</v>
      </c>
      <c r="B66" s="18">
        <f>SUMIF('BASE 2'!$E$2:$E$1155,A66,'BASE 2'!$F$2:$F$1155)</f>
        <v>11737</v>
      </c>
      <c r="C66" s="18">
        <f t="shared" si="0"/>
        <v>3</v>
      </c>
    </row>
    <row r="67" spans="1:3">
      <c r="A67" s="15" t="s">
        <v>94</v>
      </c>
      <c r="B67" s="18">
        <f>SUMIF('BASE 2'!$E$2:$E$1155,A67,'BASE 2'!$F$2:$F$1155)</f>
        <v>11722</v>
      </c>
      <c r="C67" s="18">
        <f t="shared" ref="C67:C130" si="1">IF(B67&gt;=$I$4,4,IF(B67&gt;=$I$3,3,IF(B67&gt;=$I$2,2,1)))</f>
        <v>3</v>
      </c>
    </row>
    <row r="68" spans="1:3">
      <c r="A68" s="15" t="s">
        <v>95</v>
      </c>
      <c r="B68" s="18">
        <f>SUMIF('BASE 2'!$E$2:$E$1155,A68,'BASE 2'!$F$2:$F$1155)</f>
        <v>17828</v>
      </c>
      <c r="C68" s="18">
        <f t="shared" si="1"/>
        <v>3</v>
      </c>
    </row>
    <row r="69" spans="1:3">
      <c r="A69" s="15" t="s">
        <v>96</v>
      </c>
      <c r="B69" s="18">
        <f>SUMIF('BASE 2'!$E$2:$E$1155,A69,'BASE 2'!$F$2:$F$1155)</f>
        <v>4524</v>
      </c>
      <c r="C69" s="18">
        <f t="shared" si="1"/>
        <v>2</v>
      </c>
    </row>
    <row r="70" spans="1:3">
      <c r="A70" s="15" t="s">
        <v>97</v>
      </c>
      <c r="B70" s="18">
        <f>SUMIF('BASE 2'!$E$2:$E$1155,A70,'BASE 2'!$F$2:$F$1155)</f>
        <v>39432</v>
      </c>
      <c r="C70" s="18">
        <f t="shared" si="1"/>
        <v>4</v>
      </c>
    </row>
    <row r="71" spans="1:3">
      <c r="A71" s="15" t="s">
        <v>98</v>
      </c>
      <c r="B71" s="18">
        <f>SUMIF('BASE 2'!$E$2:$E$1155,A71,'BASE 2'!$F$2:$F$1155)</f>
        <v>6721</v>
      </c>
      <c r="C71" s="18">
        <f t="shared" si="1"/>
        <v>2</v>
      </c>
    </row>
    <row r="72" spans="1:3" ht="20">
      <c r="A72" s="15" t="s">
        <v>99</v>
      </c>
      <c r="B72" s="18">
        <f>SUMIF('BASE 2'!$E$2:$E$1155,A72,'BASE 2'!$F$2:$F$1155)</f>
        <v>36248</v>
      </c>
      <c r="C72" s="18">
        <f t="shared" si="1"/>
        <v>4</v>
      </c>
    </row>
    <row r="73" spans="1:3">
      <c r="A73" s="15" t="s">
        <v>100</v>
      </c>
      <c r="B73" s="18">
        <f>SUMIF('BASE 2'!$E$2:$E$1155,A73,'BASE 2'!$F$2:$F$1155)</f>
        <v>2764</v>
      </c>
      <c r="C73" s="18">
        <f t="shared" si="1"/>
        <v>1</v>
      </c>
    </row>
    <row r="74" spans="1:3">
      <c r="A74" s="15" t="s">
        <v>101</v>
      </c>
      <c r="B74" s="18">
        <f>SUMIF('BASE 2'!$E$2:$E$1155,A74,'BASE 2'!$F$2:$F$1155)</f>
        <v>446</v>
      </c>
      <c r="C74" s="18">
        <f t="shared" si="1"/>
        <v>1</v>
      </c>
    </row>
    <row r="75" spans="1:3">
      <c r="A75" s="15" t="s">
        <v>102</v>
      </c>
      <c r="B75" s="18">
        <f>SUMIF('BASE 2'!$E$2:$E$1155,A75,'BASE 2'!$F$2:$F$1155)</f>
        <v>4819</v>
      </c>
      <c r="C75" s="18">
        <f t="shared" si="1"/>
        <v>2</v>
      </c>
    </row>
    <row r="76" spans="1:3">
      <c r="A76" s="15" t="s">
        <v>103</v>
      </c>
      <c r="B76" s="18">
        <f>SUMIF('BASE 2'!$E$2:$E$1155,A76,'BASE 2'!$F$2:$F$1155)</f>
        <v>12954</v>
      </c>
      <c r="C76" s="18">
        <f t="shared" si="1"/>
        <v>3</v>
      </c>
    </row>
    <row r="77" spans="1:3">
      <c r="A77" s="15" t="s">
        <v>104</v>
      </c>
      <c r="B77" s="18">
        <f>SUMIF('BASE 2'!$E$2:$E$1155,A77,'BASE 2'!$F$2:$F$1155)</f>
        <v>105</v>
      </c>
      <c r="C77" s="18">
        <f t="shared" si="1"/>
        <v>1</v>
      </c>
    </row>
    <row r="78" spans="1:3">
      <c r="A78" s="15" t="s">
        <v>105</v>
      </c>
      <c r="B78" s="18">
        <f>SUMIF('BASE 2'!$E$2:$E$1155,A78,'BASE 2'!$F$2:$F$1155)</f>
        <v>16207</v>
      </c>
      <c r="C78" s="18">
        <f t="shared" si="1"/>
        <v>3</v>
      </c>
    </row>
    <row r="79" spans="1:3">
      <c r="A79" s="15" t="s">
        <v>106</v>
      </c>
      <c r="B79" s="18">
        <f>SUMIF('BASE 2'!$E$2:$E$1155,A79,'BASE 2'!$F$2:$F$1155)</f>
        <v>66875</v>
      </c>
      <c r="C79" s="18">
        <f t="shared" si="1"/>
        <v>4</v>
      </c>
    </row>
    <row r="80" spans="1:3">
      <c r="A80" s="15" t="s">
        <v>107</v>
      </c>
      <c r="B80" s="18">
        <f>SUMIF('BASE 2'!$E$2:$E$1155,A80,'BASE 2'!$F$2:$F$1155)</f>
        <v>6193</v>
      </c>
      <c r="C80" s="18">
        <f t="shared" si="1"/>
        <v>2</v>
      </c>
    </row>
    <row r="81" spans="1:3">
      <c r="A81" s="15" t="s">
        <v>108</v>
      </c>
      <c r="B81" s="18">
        <f>SUMIF('BASE 2'!$E$2:$E$1155,A81,'BASE 2'!$F$2:$F$1155)</f>
        <v>8804</v>
      </c>
      <c r="C81" s="18">
        <f t="shared" si="1"/>
        <v>2</v>
      </c>
    </row>
    <row r="82" spans="1:3">
      <c r="A82" s="15" t="s">
        <v>109</v>
      </c>
      <c r="B82" s="18">
        <f>SUMIF('BASE 2'!$E$2:$E$1155,A82,'BASE 2'!$F$2:$F$1155)</f>
        <v>40969</v>
      </c>
      <c r="C82" s="18">
        <f t="shared" si="1"/>
        <v>4</v>
      </c>
    </row>
    <row r="83" spans="1:3">
      <c r="A83" s="15" t="s">
        <v>110</v>
      </c>
      <c r="B83" s="18">
        <f>SUMIF('BASE 2'!$E$2:$E$1155,A83,'BASE 2'!$F$2:$F$1155)</f>
        <v>61176</v>
      </c>
      <c r="C83" s="18">
        <f t="shared" si="1"/>
        <v>4</v>
      </c>
    </row>
    <row r="84" spans="1:3">
      <c r="A84" s="15" t="s">
        <v>112</v>
      </c>
      <c r="B84" s="18">
        <f>SUMIF('BASE 2'!$E$2:$E$1155,A84,'BASE 2'!$F$2:$F$1155)</f>
        <v>2494</v>
      </c>
      <c r="C84" s="18">
        <f t="shared" si="1"/>
        <v>1</v>
      </c>
    </row>
    <row r="85" spans="1:3">
      <c r="A85" s="15" t="s">
        <v>113</v>
      </c>
      <c r="B85" s="18">
        <f>SUMIF('BASE 2'!$E$2:$E$1155,A85,'BASE 2'!$F$2:$F$1155)</f>
        <v>1753</v>
      </c>
      <c r="C85" s="18">
        <f t="shared" si="1"/>
        <v>1</v>
      </c>
    </row>
    <row r="86" spans="1:3">
      <c r="A86" s="15" t="s">
        <v>114</v>
      </c>
      <c r="B86" s="18">
        <f>SUMIF('BASE 2'!$E$2:$E$1155,A86,'BASE 2'!$F$2:$F$1155)</f>
        <v>6866</v>
      </c>
      <c r="C86" s="18">
        <f t="shared" si="1"/>
        <v>2</v>
      </c>
    </row>
    <row r="87" spans="1:3">
      <c r="A87" s="15" t="s">
        <v>115</v>
      </c>
      <c r="B87" s="18">
        <f>SUMIF('BASE 2'!$E$2:$E$1155,A87,'BASE 2'!$F$2:$F$1155)</f>
        <v>2688</v>
      </c>
      <c r="C87" s="18">
        <f t="shared" si="1"/>
        <v>1</v>
      </c>
    </row>
    <row r="88" spans="1:3">
      <c r="A88" s="15" t="s">
        <v>116</v>
      </c>
      <c r="B88" s="18">
        <f>SUMIF('BASE 2'!$E$2:$E$1155,A88,'BASE 2'!$F$2:$F$1155)</f>
        <v>370841</v>
      </c>
      <c r="C88" s="18">
        <f t="shared" si="1"/>
        <v>4</v>
      </c>
    </row>
    <row r="89" spans="1:3">
      <c r="A89" s="15" t="s">
        <v>117</v>
      </c>
      <c r="B89" s="18">
        <f>SUMIF('BASE 2'!$E$2:$E$1155,A89,'BASE 2'!$F$2:$F$1155)</f>
        <v>93146</v>
      </c>
      <c r="C89" s="18">
        <f t="shared" si="1"/>
        <v>4</v>
      </c>
    </row>
    <row r="90" spans="1:3">
      <c r="A90" s="15" t="s">
        <v>118</v>
      </c>
      <c r="B90" s="18">
        <f>SUMIF('BASE 2'!$E$2:$E$1155,A90,'BASE 2'!$F$2:$F$1155)</f>
        <v>264</v>
      </c>
      <c r="C90" s="18">
        <f t="shared" si="1"/>
        <v>1</v>
      </c>
    </row>
    <row r="91" spans="1:3">
      <c r="A91" s="15" t="s">
        <v>119</v>
      </c>
      <c r="B91" s="18">
        <f>SUMIF('BASE 2'!$E$2:$E$1155,A91,'BASE 2'!$F$2:$F$1155)</f>
        <v>36095</v>
      </c>
      <c r="C91" s="18">
        <f t="shared" si="1"/>
        <v>4</v>
      </c>
    </row>
    <row r="92" spans="1:3">
      <c r="A92" s="15" t="s">
        <v>120</v>
      </c>
      <c r="B92" s="18">
        <f>SUMIF('BASE 2'!$E$2:$E$1155,A92,'BASE 2'!$F$2:$F$1155)</f>
        <v>16490</v>
      </c>
      <c r="C92" s="18">
        <f t="shared" si="1"/>
        <v>3</v>
      </c>
    </row>
    <row r="93" spans="1:3">
      <c r="A93" s="15" t="s">
        <v>121</v>
      </c>
      <c r="B93" s="18">
        <f>SUMIF('BASE 2'!$E$2:$E$1155,A93,'BASE 2'!$F$2:$F$1155)</f>
        <v>23118</v>
      </c>
      <c r="C93" s="18">
        <f t="shared" si="1"/>
        <v>3</v>
      </c>
    </row>
    <row r="94" spans="1:3">
      <c r="A94" s="15" t="s">
        <v>122</v>
      </c>
      <c r="B94" s="18">
        <f>SUMIF('BASE 2'!$E$2:$E$1155,A94,'BASE 2'!$F$2:$F$1155)</f>
        <v>11372</v>
      </c>
      <c r="C94" s="18">
        <f t="shared" si="1"/>
        <v>3</v>
      </c>
    </row>
    <row r="95" spans="1:3">
      <c r="A95" s="15" t="s">
        <v>123</v>
      </c>
      <c r="B95" s="18">
        <f>SUMIF('BASE 2'!$E$2:$E$1155,A95,'BASE 2'!$F$2:$F$1155)</f>
        <v>11219</v>
      </c>
      <c r="C95" s="18">
        <f t="shared" si="1"/>
        <v>3</v>
      </c>
    </row>
    <row r="96" spans="1:3">
      <c r="A96" s="15" t="s">
        <v>124</v>
      </c>
      <c r="B96" s="18">
        <f>SUMIF('BASE 2'!$E$2:$E$1155,A96,'BASE 2'!$F$2:$F$1155)</f>
        <v>23779</v>
      </c>
      <c r="C96" s="18">
        <f t="shared" si="1"/>
        <v>3</v>
      </c>
    </row>
    <row r="97" spans="1:3">
      <c r="A97" s="15" t="s">
        <v>125</v>
      </c>
      <c r="B97" s="18">
        <f>SUMIF('BASE 2'!$E$2:$E$1155,A97,'BASE 2'!$F$2:$F$1155)</f>
        <v>112137</v>
      </c>
      <c r="C97" s="18">
        <f t="shared" si="1"/>
        <v>4</v>
      </c>
    </row>
    <row r="98" spans="1:3">
      <c r="A98" s="15" t="s">
        <v>126</v>
      </c>
      <c r="B98" s="18">
        <f>SUMIF('BASE 2'!$E$2:$E$1155,A98,'BASE 2'!$F$2:$F$1155)</f>
        <v>38337</v>
      </c>
      <c r="C98" s="18">
        <f t="shared" si="1"/>
        <v>4</v>
      </c>
    </row>
    <row r="99" spans="1:3">
      <c r="A99" s="15" t="s">
        <v>127</v>
      </c>
      <c r="B99" s="18">
        <f>SUMIF('BASE 2'!$E$2:$E$1155,A99,'BASE 2'!$F$2:$F$1155)</f>
        <v>38507</v>
      </c>
      <c r="C99" s="18">
        <f t="shared" si="1"/>
        <v>4</v>
      </c>
    </row>
    <row r="100" spans="1:3">
      <c r="A100" s="15" t="s">
        <v>128</v>
      </c>
      <c r="B100" s="18">
        <f>SUMIF('BASE 2'!$E$2:$E$1155,A100,'BASE 2'!$F$2:$F$1155)</f>
        <v>12210</v>
      </c>
      <c r="C100" s="18">
        <f t="shared" si="1"/>
        <v>3</v>
      </c>
    </row>
    <row r="101" spans="1:3">
      <c r="A101" s="15" t="s">
        <v>129</v>
      </c>
      <c r="B101" s="18">
        <f>SUMIF('BASE 2'!$E$2:$E$1155,A101,'BASE 2'!$F$2:$F$1155)</f>
        <v>24561</v>
      </c>
      <c r="C101" s="18">
        <f t="shared" si="1"/>
        <v>3</v>
      </c>
    </row>
    <row r="102" spans="1:3">
      <c r="A102" s="15" t="s">
        <v>130</v>
      </c>
      <c r="B102" s="18">
        <f>SUMIF('BASE 2'!$E$2:$E$1155,A102,'BASE 2'!$F$2:$F$1155)</f>
        <v>12905</v>
      </c>
      <c r="C102" s="18">
        <f t="shared" si="1"/>
        <v>3</v>
      </c>
    </row>
    <row r="103" spans="1:3">
      <c r="A103" s="15" t="s">
        <v>131</v>
      </c>
      <c r="B103" s="18">
        <f>SUMIF('BASE 2'!$E$2:$E$1155,A103,'BASE 2'!$F$2:$F$1155)</f>
        <v>17241</v>
      </c>
      <c r="C103" s="18">
        <f t="shared" si="1"/>
        <v>3</v>
      </c>
    </row>
    <row r="104" spans="1:3">
      <c r="A104" s="15" t="s">
        <v>132</v>
      </c>
      <c r="B104" s="18">
        <f>SUMIF('BASE 2'!$E$2:$E$1155,A104,'BASE 2'!$F$2:$F$1155)</f>
        <v>2338</v>
      </c>
      <c r="C104" s="18">
        <f t="shared" si="1"/>
        <v>1</v>
      </c>
    </row>
    <row r="105" spans="1:3">
      <c r="A105" s="15" t="s">
        <v>133</v>
      </c>
      <c r="B105" s="18">
        <f>SUMIF('BASE 2'!$E$2:$E$1155,A105,'BASE 2'!$F$2:$F$1155)</f>
        <v>1423</v>
      </c>
      <c r="C105" s="18">
        <f t="shared" si="1"/>
        <v>1</v>
      </c>
    </row>
    <row r="106" spans="1:3">
      <c r="A106" s="15" t="s">
        <v>134</v>
      </c>
      <c r="B106" s="18">
        <f>SUMIF('BASE 2'!$E$2:$E$1155,A106,'BASE 2'!$F$2:$F$1155)</f>
        <v>20906</v>
      </c>
      <c r="C106" s="18">
        <f t="shared" si="1"/>
        <v>3</v>
      </c>
    </row>
    <row r="107" spans="1:3">
      <c r="A107" s="15" t="s">
        <v>135</v>
      </c>
      <c r="B107" s="18">
        <f>SUMIF('BASE 2'!$E$2:$E$1155,A107,'BASE 2'!$F$2:$F$1155)</f>
        <v>536</v>
      </c>
      <c r="C107" s="18">
        <f t="shared" si="1"/>
        <v>1</v>
      </c>
    </row>
    <row r="108" spans="1:3">
      <c r="A108" s="15" t="s">
        <v>136</v>
      </c>
      <c r="B108" s="18">
        <f>SUMIF('BASE 2'!$E$2:$E$1155,A108,'BASE 2'!$F$2:$F$1155)</f>
        <v>39761</v>
      </c>
      <c r="C108" s="18">
        <f t="shared" si="1"/>
        <v>4</v>
      </c>
    </row>
    <row r="109" spans="1:3">
      <c r="A109" s="15" t="s">
        <v>137</v>
      </c>
      <c r="B109" s="18">
        <f>SUMIF('BASE 2'!$E$2:$E$1155,A109,'BASE 2'!$F$2:$F$1155)</f>
        <v>24899</v>
      </c>
      <c r="C109" s="18">
        <f t="shared" si="1"/>
        <v>3</v>
      </c>
    </row>
    <row r="110" spans="1:3">
      <c r="A110" s="15" t="s">
        <v>138</v>
      </c>
      <c r="B110" s="18">
        <f>SUMIF('BASE 2'!$E$2:$E$1155,A110,'BASE 2'!$F$2:$F$1155)</f>
        <v>21330</v>
      </c>
      <c r="C110" s="18">
        <f t="shared" si="1"/>
        <v>3</v>
      </c>
    </row>
    <row r="111" spans="1:3">
      <c r="A111" s="15" t="s">
        <v>139</v>
      </c>
      <c r="B111" s="18">
        <f>SUMIF('BASE 2'!$E$2:$E$1155,A111,'BASE 2'!$F$2:$F$1155)</f>
        <v>51417</v>
      </c>
      <c r="C111" s="18">
        <f t="shared" si="1"/>
        <v>4</v>
      </c>
    </row>
    <row r="112" spans="1:3">
      <c r="A112" s="15" t="s">
        <v>140</v>
      </c>
      <c r="B112" s="18">
        <f>SUMIF('BASE 2'!$E$2:$E$1155,A112,'BASE 2'!$F$2:$F$1155)</f>
        <v>55965</v>
      </c>
      <c r="C112" s="18">
        <f t="shared" si="1"/>
        <v>4</v>
      </c>
    </row>
    <row r="113" spans="1:3">
      <c r="A113" s="15" t="s">
        <v>141</v>
      </c>
      <c r="B113" s="18">
        <f>SUMIF('BASE 2'!$E$2:$E$1155,A113,'BASE 2'!$F$2:$F$1155)</f>
        <v>5247</v>
      </c>
      <c r="C113" s="18">
        <f t="shared" si="1"/>
        <v>2</v>
      </c>
    </row>
    <row r="114" spans="1:3">
      <c r="A114" s="15" t="s">
        <v>142</v>
      </c>
      <c r="B114" s="18">
        <f>SUMIF('BASE 2'!$E$2:$E$1155,A114,'BASE 2'!$F$2:$F$1155)</f>
        <v>255</v>
      </c>
      <c r="C114" s="18">
        <f t="shared" si="1"/>
        <v>1</v>
      </c>
    </row>
    <row r="115" spans="1:3">
      <c r="A115" s="15" t="s">
        <v>144</v>
      </c>
      <c r="B115" s="18">
        <f>SUMIF('BASE 2'!$E$2:$E$1155,A115,'BASE 2'!$F$2:$F$1155)</f>
        <v>22442</v>
      </c>
      <c r="C115" s="18">
        <f t="shared" si="1"/>
        <v>3</v>
      </c>
    </row>
    <row r="116" spans="1:3" ht="20">
      <c r="A116" s="15" t="s">
        <v>145</v>
      </c>
      <c r="B116" s="18">
        <f>SUMIF('BASE 2'!$E$2:$E$1155,A116,'BASE 2'!$F$2:$F$1155)</f>
        <v>10237</v>
      </c>
      <c r="C116" s="18">
        <f t="shared" si="1"/>
        <v>2</v>
      </c>
    </row>
    <row r="117" spans="1:3">
      <c r="A117" s="15" t="s">
        <v>146</v>
      </c>
      <c r="B117" s="18">
        <f>SUMIF('BASE 2'!$E$2:$E$1155,A117,'BASE 2'!$F$2:$F$1155)</f>
        <v>10836</v>
      </c>
      <c r="C117" s="18">
        <f t="shared" si="1"/>
        <v>3</v>
      </c>
    </row>
    <row r="118" spans="1:3">
      <c r="A118" s="15" t="s">
        <v>147</v>
      </c>
      <c r="B118" s="18">
        <f>SUMIF('BASE 2'!$E$2:$E$1155,A118,'BASE 2'!$F$2:$F$1155)</f>
        <v>2121</v>
      </c>
      <c r="C118" s="18">
        <f t="shared" si="1"/>
        <v>1</v>
      </c>
    </row>
    <row r="119" spans="1:3">
      <c r="A119" s="15" t="s">
        <v>148</v>
      </c>
      <c r="B119" s="18">
        <f>SUMIF('BASE 2'!$E$2:$E$1155,A119,'BASE 2'!$F$2:$F$1155)</f>
        <v>61802</v>
      </c>
      <c r="C119" s="18">
        <f t="shared" si="1"/>
        <v>4</v>
      </c>
    </row>
    <row r="120" spans="1:3">
      <c r="A120" s="15" t="s">
        <v>150</v>
      </c>
      <c r="B120" s="18">
        <f>SUMIF('BASE 2'!$E$2:$E$1155,A120,'BASE 2'!$F$2:$F$1155)</f>
        <v>14153</v>
      </c>
      <c r="C120" s="18">
        <f t="shared" si="1"/>
        <v>3</v>
      </c>
    </row>
    <row r="121" spans="1:3">
      <c r="A121" s="15" t="s">
        <v>151</v>
      </c>
      <c r="B121" s="18">
        <f>SUMIF('BASE 2'!$E$2:$E$1155,A121,'BASE 2'!$F$2:$F$1155)</f>
        <v>22219</v>
      </c>
      <c r="C121" s="18">
        <f t="shared" si="1"/>
        <v>3</v>
      </c>
    </row>
    <row r="122" spans="1:3">
      <c r="A122" s="15" t="s">
        <v>152</v>
      </c>
      <c r="B122" s="18">
        <f>SUMIF('BASE 2'!$E$2:$E$1155,A122,'BASE 2'!$F$2:$F$1155)</f>
        <v>10418</v>
      </c>
      <c r="C122" s="18">
        <f t="shared" si="1"/>
        <v>2</v>
      </c>
    </row>
    <row r="123" spans="1:3">
      <c r="A123" s="15" t="s">
        <v>153</v>
      </c>
      <c r="B123" s="18">
        <f>SUMIF('BASE 2'!$E$2:$E$1155,A123,'BASE 2'!$F$2:$F$1155)</f>
        <v>20218</v>
      </c>
      <c r="C123" s="18">
        <f t="shared" si="1"/>
        <v>3</v>
      </c>
    </row>
    <row r="124" spans="1:3">
      <c r="A124" s="15" t="s">
        <v>154</v>
      </c>
      <c r="B124" s="18">
        <f>SUMIF('BASE 2'!$E$2:$E$1155,A124,'BASE 2'!$F$2:$F$1155)</f>
        <v>1832</v>
      </c>
      <c r="C124" s="18">
        <f t="shared" si="1"/>
        <v>1</v>
      </c>
    </row>
    <row r="125" spans="1:3">
      <c r="A125" s="15" t="s">
        <v>155</v>
      </c>
      <c r="B125" s="18">
        <f>SUMIF('BASE 2'!$E$2:$E$1155,A125,'BASE 2'!$F$2:$F$1155)</f>
        <v>12242</v>
      </c>
      <c r="C125" s="18">
        <f t="shared" si="1"/>
        <v>3</v>
      </c>
    </row>
    <row r="126" spans="1:3">
      <c r="A126" s="15" t="s">
        <v>156</v>
      </c>
      <c r="B126" s="18">
        <f>SUMIF('BASE 2'!$E$2:$E$1155,A126,'BASE 2'!$F$2:$F$1155)</f>
        <v>3920</v>
      </c>
      <c r="C126" s="18">
        <f t="shared" si="1"/>
        <v>2</v>
      </c>
    </row>
    <row r="127" spans="1:3">
      <c r="A127" s="15" t="s">
        <v>304</v>
      </c>
      <c r="B127" s="18">
        <f>SUMIF('BASE 2'!$E$2:$E$1155,A127,'BASE 2'!$F$2:$F$1155)</f>
        <v>0</v>
      </c>
      <c r="C127" s="18">
        <f t="shared" si="1"/>
        <v>1</v>
      </c>
    </row>
    <row r="128" spans="1:3">
      <c r="A128" s="15" t="s">
        <v>157</v>
      </c>
      <c r="B128" s="18">
        <f>SUMIF('BASE 2'!$E$2:$E$1155,A128,'BASE 2'!$F$2:$F$1155)</f>
        <v>23038</v>
      </c>
      <c r="C128" s="18">
        <f t="shared" si="1"/>
        <v>3</v>
      </c>
    </row>
    <row r="129" spans="1:3">
      <c r="A129" s="15" t="s">
        <v>158</v>
      </c>
      <c r="B129" s="18">
        <f>SUMIF('BASE 2'!$E$2:$E$1155,A129,'BASE 2'!$F$2:$F$1155)</f>
        <v>14462</v>
      </c>
      <c r="C129" s="18">
        <f t="shared" si="1"/>
        <v>3</v>
      </c>
    </row>
    <row r="130" spans="1:3">
      <c r="A130" s="15" t="s">
        <v>159</v>
      </c>
      <c r="B130" s="18">
        <f>SUMIF('BASE 2'!$E$2:$E$1155,A130,'BASE 2'!$F$2:$F$1155)</f>
        <v>13897</v>
      </c>
      <c r="C130" s="18">
        <f t="shared" si="1"/>
        <v>3</v>
      </c>
    </row>
    <row r="131" spans="1:3">
      <c r="A131" s="15" t="s">
        <v>160</v>
      </c>
      <c r="B131" s="18">
        <f>SUMIF('BASE 2'!$E$2:$E$1155,A131,'BASE 2'!$F$2:$F$1155)</f>
        <v>5628</v>
      </c>
      <c r="C131" s="18">
        <f t="shared" ref="C131:C194" si="2">IF(B131&gt;=$I$4,4,IF(B131&gt;=$I$3,3,IF(B131&gt;=$I$2,2,1)))</f>
        <v>2</v>
      </c>
    </row>
    <row r="132" spans="1:3">
      <c r="A132" s="15" t="s">
        <v>161</v>
      </c>
      <c r="B132" s="18">
        <f>SUMIF('BASE 2'!$E$2:$E$1155,A132,'BASE 2'!$F$2:$F$1155)</f>
        <v>0</v>
      </c>
      <c r="C132" s="18">
        <f t="shared" si="2"/>
        <v>1</v>
      </c>
    </row>
    <row r="133" spans="1:3">
      <c r="A133" s="15" t="s">
        <v>162</v>
      </c>
      <c r="B133" s="18">
        <f>SUMIF('BASE 2'!$E$2:$E$1155,A133,'BASE 2'!$F$2:$F$1155)</f>
        <v>6098</v>
      </c>
      <c r="C133" s="18">
        <f t="shared" si="2"/>
        <v>2</v>
      </c>
    </row>
    <row r="134" spans="1:3">
      <c r="A134" s="15" t="s">
        <v>163</v>
      </c>
      <c r="B134" s="18">
        <f>SUMIF('BASE 2'!$E$2:$E$1155,A134,'BASE 2'!$F$2:$F$1155)</f>
        <v>28248</v>
      </c>
      <c r="C134" s="18">
        <f t="shared" si="2"/>
        <v>4</v>
      </c>
    </row>
    <row r="135" spans="1:3">
      <c r="A135" s="15" t="s">
        <v>164</v>
      </c>
      <c r="B135" s="18">
        <f>SUMIF('BASE 2'!$E$2:$E$1155,A135,'BASE 2'!$F$2:$F$1155)</f>
        <v>7899</v>
      </c>
      <c r="C135" s="18">
        <f t="shared" si="2"/>
        <v>2</v>
      </c>
    </row>
    <row r="136" spans="1:3">
      <c r="A136" s="15" t="s">
        <v>165</v>
      </c>
      <c r="B136" s="18">
        <f>SUMIF('BASE 2'!$E$2:$E$1155,A136,'BASE 2'!$F$2:$F$1155)</f>
        <v>4222</v>
      </c>
      <c r="C136" s="18">
        <f t="shared" si="2"/>
        <v>2</v>
      </c>
    </row>
    <row r="137" spans="1:3">
      <c r="A137" s="15" t="s">
        <v>166</v>
      </c>
      <c r="B137" s="18">
        <f>SUMIF('BASE 2'!$E$2:$E$1155,A137,'BASE 2'!$F$2:$F$1155)</f>
        <v>157290</v>
      </c>
      <c r="C137" s="18">
        <f t="shared" si="2"/>
        <v>4</v>
      </c>
    </row>
    <row r="138" spans="1:3" ht="20">
      <c r="A138" s="15" t="s">
        <v>167</v>
      </c>
      <c r="B138" s="18">
        <f>SUMIF('BASE 2'!$E$2:$E$1155,A138,'BASE 2'!$F$2:$F$1155)</f>
        <v>195</v>
      </c>
      <c r="C138" s="18">
        <f t="shared" si="2"/>
        <v>1</v>
      </c>
    </row>
    <row r="139" spans="1:3">
      <c r="A139" s="15" t="s">
        <v>168</v>
      </c>
      <c r="B139" s="18">
        <f>SUMIF('BASE 2'!$E$2:$E$1155,A139,'BASE 2'!$F$2:$F$1155)</f>
        <v>27471</v>
      </c>
      <c r="C139" s="18">
        <f t="shared" si="2"/>
        <v>3</v>
      </c>
    </row>
    <row r="140" spans="1:3">
      <c r="A140" s="15" t="s">
        <v>169</v>
      </c>
      <c r="B140" s="18">
        <f>SUMIF('BASE 2'!$E$2:$E$1155,A140,'BASE 2'!$F$2:$F$1155)</f>
        <v>113714</v>
      </c>
      <c r="C140" s="18">
        <f t="shared" si="2"/>
        <v>4</v>
      </c>
    </row>
    <row r="141" spans="1:3">
      <c r="A141" s="15" t="s">
        <v>170</v>
      </c>
      <c r="B141" s="18">
        <f>SUMIF('BASE 2'!$E$2:$E$1155,A141,'BASE 2'!$F$2:$F$1155)</f>
        <v>35149</v>
      </c>
      <c r="C141" s="18">
        <f t="shared" si="2"/>
        <v>4</v>
      </c>
    </row>
    <row r="142" spans="1:3">
      <c r="A142" s="15" t="s">
        <v>171</v>
      </c>
      <c r="B142" s="18">
        <f>SUMIF('BASE 2'!$E$2:$E$1155,A142,'BASE 2'!$F$2:$F$1155)</f>
        <v>121756</v>
      </c>
      <c r="C142" s="18">
        <f t="shared" si="2"/>
        <v>4</v>
      </c>
    </row>
    <row r="143" spans="1:3">
      <c r="A143" s="15" t="s">
        <v>172</v>
      </c>
      <c r="B143" s="18">
        <f>SUMIF('BASE 2'!$E$2:$E$1155,A143,'BASE 2'!$F$2:$F$1155)</f>
        <v>27740</v>
      </c>
      <c r="C143" s="18">
        <f t="shared" si="2"/>
        <v>4</v>
      </c>
    </row>
    <row r="144" spans="1:3">
      <c r="A144" s="15" t="s">
        <v>173</v>
      </c>
      <c r="B144" s="18">
        <f>SUMIF('BASE 2'!$E$2:$E$1155,A144,'BASE 2'!$F$2:$F$1155)</f>
        <v>46784</v>
      </c>
      <c r="C144" s="18">
        <f t="shared" si="2"/>
        <v>4</v>
      </c>
    </row>
    <row r="145" spans="1:3">
      <c r="A145" s="15" t="s">
        <v>174</v>
      </c>
      <c r="B145" s="18">
        <f>SUMIF('BASE 2'!$E$2:$E$1155,A145,'BASE 2'!$F$2:$F$1155)</f>
        <v>10703</v>
      </c>
      <c r="C145" s="18">
        <f t="shared" si="2"/>
        <v>2</v>
      </c>
    </row>
    <row r="146" spans="1:3">
      <c r="A146" s="15" t="s">
        <v>175</v>
      </c>
      <c r="B146" s="18">
        <f>SUMIF('BASE 2'!$E$2:$E$1155,A146,'BASE 2'!$F$2:$F$1155)</f>
        <v>18218</v>
      </c>
      <c r="C146" s="18">
        <f t="shared" si="2"/>
        <v>3</v>
      </c>
    </row>
    <row r="147" spans="1:3">
      <c r="A147" s="15" t="s">
        <v>176</v>
      </c>
      <c r="B147" s="18">
        <f>SUMIF('BASE 2'!$E$2:$E$1155,A147,'BASE 2'!$F$2:$F$1155)</f>
        <v>29864</v>
      </c>
      <c r="C147" s="18">
        <f t="shared" si="2"/>
        <v>4</v>
      </c>
    </row>
    <row r="148" spans="1:3">
      <c r="A148" s="15" t="s">
        <v>177</v>
      </c>
      <c r="B148" s="18">
        <f>SUMIF('BASE 2'!$E$2:$E$1155,A148,'BASE 2'!$F$2:$F$1155)</f>
        <v>0</v>
      </c>
      <c r="C148" s="18">
        <f t="shared" si="2"/>
        <v>1</v>
      </c>
    </row>
    <row r="149" spans="1:3">
      <c r="A149" s="15" t="s">
        <v>178</v>
      </c>
      <c r="B149" s="18">
        <f>SUMIF('BASE 2'!$E$2:$E$1155,A149,'BASE 2'!$F$2:$F$1155)</f>
        <v>40632</v>
      </c>
      <c r="C149" s="18">
        <f t="shared" si="2"/>
        <v>4</v>
      </c>
    </row>
    <row r="150" spans="1:3">
      <c r="A150" s="15" t="s">
        <v>179</v>
      </c>
      <c r="B150" s="18">
        <f>SUMIF('BASE 2'!$E$2:$E$1155,A150,'BASE 2'!$F$2:$F$1155)</f>
        <v>13226</v>
      </c>
      <c r="C150" s="18">
        <f t="shared" si="2"/>
        <v>3</v>
      </c>
    </row>
    <row r="151" spans="1:3">
      <c r="A151" s="15" t="s">
        <v>180</v>
      </c>
      <c r="B151" s="18">
        <f>SUMIF('BASE 2'!$E$2:$E$1155,A151,'BASE 2'!$F$2:$F$1155)</f>
        <v>24497</v>
      </c>
      <c r="C151" s="18">
        <f t="shared" si="2"/>
        <v>3</v>
      </c>
    </row>
    <row r="152" spans="1:3">
      <c r="A152" s="15" t="s">
        <v>181</v>
      </c>
      <c r="B152" s="18">
        <f>SUMIF('BASE 2'!$E$2:$E$1155,A152,'BASE 2'!$F$2:$F$1155)</f>
        <v>23378</v>
      </c>
      <c r="C152" s="18">
        <f t="shared" si="2"/>
        <v>3</v>
      </c>
    </row>
    <row r="153" spans="1:3">
      <c r="A153" s="15" t="s">
        <v>182</v>
      </c>
      <c r="B153" s="18">
        <f>SUMIF('BASE 2'!$E$2:$E$1155,A153,'BASE 2'!$F$2:$F$1155)</f>
        <v>158678</v>
      </c>
      <c r="C153" s="18">
        <f t="shared" si="2"/>
        <v>4</v>
      </c>
    </row>
    <row r="154" spans="1:3">
      <c r="A154" s="15" t="s">
        <v>183</v>
      </c>
      <c r="B154" s="18">
        <f>SUMIF('BASE 2'!$E$2:$E$1155,A154,'BASE 2'!$F$2:$F$1155)</f>
        <v>69</v>
      </c>
      <c r="C154" s="18">
        <f t="shared" si="2"/>
        <v>1</v>
      </c>
    </row>
    <row r="155" spans="1:3">
      <c r="A155" s="15" t="s">
        <v>184</v>
      </c>
      <c r="B155" s="18">
        <f>SUMIF('BASE 2'!$E$2:$E$1155,A155,'BASE 2'!$F$2:$F$1155)</f>
        <v>12688</v>
      </c>
      <c r="C155" s="18">
        <f t="shared" si="2"/>
        <v>3</v>
      </c>
    </row>
    <row r="156" spans="1:3">
      <c r="A156" s="15" t="s">
        <v>185</v>
      </c>
      <c r="B156" s="18">
        <f>SUMIF('BASE 2'!$E$2:$E$1155,A156,'BASE 2'!$F$2:$F$1155)</f>
        <v>447848</v>
      </c>
      <c r="C156" s="18">
        <f t="shared" si="2"/>
        <v>4</v>
      </c>
    </row>
    <row r="157" spans="1:3">
      <c r="A157" s="15" t="s">
        <v>186</v>
      </c>
      <c r="B157" s="18">
        <f>SUMIF('BASE 2'!$E$2:$E$1155,A157,'BASE 2'!$F$2:$F$1155)</f>
        <v>4033</v>
      </c>
      <c r="C157" s="18">
        <f t="shared" si="2"/>
        <v>2</v>
      </c>
    </row>
    <row r="158" spans="1:3">
      <c r="A158" s="15" t="s">
        <v>187</v>
      </c>
      <c r="B158" s="18">
        <f>SUMIF('BASE 2'!$E$2:$E$1155,A158,'BASE 2'!$F$2:$F$1155)</f>
        <v>11535</v>
      </c>
      <c r="C158" s="18">
        <f t="shared" si="2"/>
        <v>3</v>
      </c>
    </row>
    <row r="159" spans="1:3">
      <c r="A159" s="15" t="s">
        <v>188</v>
      </c>
      <c r="B159" s="18">
        <f>SUMIF('BASE 2'!$E$2:$E$1155,A159,'BASE 2'!$F$2:$F$1155)</f>
        <v>24454</v>
      </c>
      <c r="C159" s="18">
        <f t="shared" si="2"/>
        <v>3</v>
      </c>
    </row>
    <row r="160" spans="1:3">
      <c r="A160" s="15" t="s">
        <v>189</v>
      </c>
      <c r="B160" s="18">
        <f>SUMIF('BASE 2'!$E$2:$E$1155,A160,'BASE 2'!$F$2:$F$1155)</f>
        <v>23580</v>
      </c>
      <c r="C160" s="18">
        <f t="shared" si="2"/>
        <v>3</v>
      </c>
    </row>
    <row r="161" spans="1:3">
      <c r="A161" s="15" t="s">
        <v>190</v>
      </c>
      <c r="B161" s="18">
        <f>SUMIF('BASE 2'!$E$2:$E$1155,A161,'BASE 2'!$F$2:$F$1155)</f>
        <v>373709</v>
      </c>
      <c r="C161" s="18">
        <f t="shared" si="2"/>
        <v>4</v>
      </c>
    </row>
    <row r="162" spans="1:3">
      <c r="A162" s="15" t="s">
        <v>191</v>
      </c>
      <c r="B162" s="18">
        <f>SUMIF('BASE 2'!$E$2:$E$1155,A162,'BASE 2'!$F$2:$F$1155)</f>
        <v>3399</v>
      </c>
      <c r="C162" s="18">
        <f t="shared" si="2"/>
        <v>1</v>
      </c>
    </row>
    <row r="163" spans="1:3">
      <c r="A163" s="15" t="s">
        <v>192</v>
      </c>
      <c r="B163" s="18">
        <f>SUMIF('BASE 2'!$E$2:$E$1155,A163,'BASE 2'!$F$2:$F$1155)</f>
        <v>12027</v>
      </c>
      <c r="C163" s="18">
        <f t="shared" si="2"/>
        <v>3</v>
      </c>
    </row>
    <row r="164" spans="1:3">
      <c r="A164" s="15" t="s">
        <v>193</v>
      </c>
      <c r="B164" s="18">
        <f>SUMIF('BASE 2'!$E$2:$E$1155,A164,'BASE 2'!$F$2:$F$1155)</f>
        <v>28112</v>
      </c>
      <c r="C164" s="18">
        <f t="shared" si="2"/>
        <v>4</v>
      </c>
    </row>
    <row r="165" spans="1:3">
      <c r="A165" s="15" t="s">
        <v>194</v>
      </c>
      <c r="B165" s="18">
        <f>SUMIF('BASE 2'!$E$2:$E$1155,A165,'BASE 2'!$F$2:$F$1155)</f>
        <v>344</v>
      </c>
      <c r="C165" s="18">
        <f t="shared" si="2"/>
        <v>1</v>
      </c>
    </row>
    <row r="166" spans="1:3">
      <c r="A166" s="15" t="s">
        <v>195</v>
      </c>
      <c r="B166" s="18">
        <f>SUMIF('BASE 2'!$E$2:$E$1155,A166,'BASE 2'!$F$2:$F$1155)</f>
        <v>347</v>
      </c>
      <c r="C166" s="18">
        <f t="shared" si="2"/>
        <v>1</v>
      </c>
    </row>
    <row r="167" spans="1:3">
      <c r="A167" s="15" t="s">
        <v>196</v>
      </c>
      <c r="B167" s="18">
        <f>SUMIF('BASE 2'!$E$2:$E$1155,A167,'BASE 2'!$F$2:$F$1155)</f>
        <v>1309</v>
      </c>
      <c r="C167" s="18">
        <f t="shared" si="2"/>
        <v>1</v>
      </c>
    </row>
    <row r="168" spans="1:3">
      <c r="A168" s="15" t="s">
        <v>197</v>
      </c>
      <c r="B168" s="18">
        <f>SUMIF('BASE 2'!$E$2:$E$1155,A168,'BASE 2'!$F$2:$F$1155)</f>
        <v>3496</v>
      </c>
      <c r="C168" s="18">
        <f t="shared" si="2"/>
        <v>2</v>
      </c>
    </row>
    <row r="169" spans="1:3">
      <c r="A169" s="15" t="s">
        <v>198</v>
      </c>
      <c r="B169" s="18">
        <f>SUMIF('BASE 2'!$E$2:$E$1155,A169,'BASE 2'!$F$2:$F$1155)</f>
        <v>5786</v>
      </c>
      <c r="C169" s="18">
        <f t="shared" si="2"/>
        <v>2</v>
      </c>
    </row>
    <row r="170" spans="1:3">
      <c r="A170" s="15" t="s">
        <v>199</v>
      </c>
      <c r="B170" s="18">
        <f>SUMIF('BASE 2'!$E$2:$E$1155,A170,'BASE 2'!$F$2:$F$1155)</f>
        <v>13784</v>
      </c>
      <c r="C170" s="18">
        <f t="shared" si="2"/>
        <v>3</v>
      </c>
    </row>
    <row r="171" spans="1:3">
      <c r="A171" s="15" t="s">
        <v>200</v>
      </c>
      <c r="B171" s="18">
        <f>SUMIF('BASE 2'!$E$2:$E$1155,A171,'BASE 2'!$F$2:$F$1155)</f>
        <v>8466</v>
      </c>
      <c r="C171" s="18">
        <f t="shared" si="2"/>
        <v>2</v>
      </c>
    </row>
    <row r="172" spans="1:3">
      <c r="A172" s="15" t="s">
        <v>201</v>
      </c>
      <c r="B172" s="18">
        <f>SUMIF('BASE 2'!$E$2:$E$1155,A172,'BASE 2'!$F$2:$F$1155)</f>
        <v>2901</v>
      </c>
      <c r="C172" s="18">
        <f t="shared" si="2"/>
        <v>1</v>
      </c>
    </row>
    <row r="173" spans="1:3">
      <c r="A173" s="15" t="s">
        <v>202</v>
      </c>
      <c r="B173" s="18">
        <f>SUMIF('BASE 2'!$E$2:$E$1155,A173,'BASE 2'!$F$2:$F$1155)</f>
        <v>8415</v>
      </c>
      <c r="C173" s="18">
        <f t="shared" si="2"/>
        <v>2</v>
      </c>
    </row>
    <row r="174" spans="1:3">
      <c r="A174" s="15" t="s">
        <v>203</v>
      </c>
      <c r="B174" s="18">
        <f>SUMIF('BASE 2'!$E$2:$E$1155,A174,'BASE 2'!$F$2:$F$1155)</f>
        <v>5975</v>
      </c>
      <c r="C174" s="18">
        <f t="shared" si="2"/>
        <v>2</v>
      </c>
    </row>
    <row r="175" spans="1:3">
      <c r="A175" s="15" t="s">
        <v>204</v>
      </c>
      <c r="B175" s="18">
        <f>SUMIF('BASE 2'!$E$2:$E$1155,A175,'BASE 2'!$F$2:$F$1155)</f>
        <v>952</v>
      </c>
      <c r="C175" s="18">
        <f t="shared" si="2"/>
        <v>1</v>
      </c>
    </row>
    <row r="176" spans="1:3">
      <c r="A176" s="15" t="s">
        <v>205</v>
      </c>
      <c r="B176" s="18">
        <f>SUMIF('BASE 2'!$E$2:$E$1155,A176,'BASE 2'!$F$2:$F$1155)</f>
        <v>4651</v>
      </c>
      <c r="C176" s="18">
        <f t="shared" si="2"/>
        <v>2</v>
      </c>
    </row>
    <row r="177" spans="1:3">
      <c r="A177" s="15" t="s">
        <v>206</v>
      </c>
      <c r="B177" s="18">
        <f>SUMIF('BASE 2'!$E$2:$E$1155,A177,'BASE 2'!$F$2:$F$1155)</f>
        <v>545327</v>
      </c>
      <c r="C177" s="18">
        <f t="shared" si="2"/>
        <v>4</v>
      </c>
    </row>
    <row r="178" spans="1:3">
      <c r="A178" s="15" t="s">
        <v>207</v>
      </c>
      <c r="B178" s="18">
        <f>SUMIF('BASE 2'!$E$2:$E$1155,A178,'BASE 2'!$F$2:$F$1155)</f>
        <v>33862</v>
      </c>
      <c r="C178" s="18">
        <f t="shared" si="2"/>
        <v>4</v>
      </c>
    </row>
    <row r="179" spans="1:3">
      <c r="A179" s="15" t="s">
        <v>208</v>
      </c>
      <c r="B179" s="18">
        <f>SUMIF('BASE 2'!$E$2:$E$1155,A179,'BASE 2'!$F$2:$F$1155)</f>
        <v>18145</v>
      </c>
      <c r="C179" s="18">
        <f t="shared" si="2"/>
        <v>3</v>
      </c>
    </row>
    <row r="180" spans="1:3">
      <c r="A180" s="15" t="s">
        <v>209</v>
      </c>
      <c r="B180" s="18">
        <f>SUMIF('BASE 2'!$E$2:$E$1155,A180,'BASE 2'!$F$2:$F$1155)</f>
        <v>5336</v>
      </c>
      <c r="C180" s="18">
        <f t="shared" si="2"/>
        <v>2</v>
      </c>
    </row>
    <row r="181" spans="1:3">
      <c r="A181" s="15" t="s">
        <v>210</v>
      </c>
      <c r="B181" s="18">
        <f>SUMIF('BASE 2'!$E$2:$E$1155,A181,'BASE 2'!$F$2:$F$1155)</f>
        <v>2060</v>
      </c>
      <c r="C181" s="18">
        <f t="shared" si="2"/>
        <v>1</v>
      </c>
    </row>
    <row r="182" spans="1:3">
      <c r="A182" s="15" t="s">
        <v>211</v>
      </c>
      <c r="B182" s="18">
        <f>SUMIF('BASE 2'!$E$2:$E$1155,A182,'BASE 2'!$F$2:$F$1155)</f>
        <v>2809</v>
      </c>
      <c r="C182" s="18">
        <f t="shared" si="2"/>
        <v>1</v>
      </c>
    </row>
    <row r="183" spans="1:3" ht="20">
      <c r="A183" s="15" t="s">
        <v>212</v>
      </c>
      <c r="B183" s="18">
        <f>SUMIF('BASE 2'!$E$2:$E$1155,A183,'BASE 2'!$F$2:$F$1155)</f>
        <v>84106</v>
      </c>
      <c r="C183" s="18">
        <f t="shared" si="2"/>
        <v>4</v>
      </c>
    </row>
    <row r="184" spans="1:3">
      <c r="A184" s="15" t="s">
        <v>213</v>
      </c>
      <c r="B184" s="18">
        <f>SUMIF('BASE 2'!$E$2:$E$1155,A184,'BASE 2'!$F$2:$F$1155)</f>
        <v>4710</v>
      </c>
      <c r="C184" s="18">
        <f t="shared" si="2"/>
        <v>2</v>
      </c>
    </row>
    <row r="185" spans="1:3">
      <c r="A185" s="15" t="s">
        <v>214</v>
      </c>
      <c r="B185" s="18">
        <f>SUMIF('BASE 2'!$E$2:$E$1155,A185,'BASE 2'!$F$2:$F$1155)</f>
        <v>4793</v>
      </c>
      <c r="C185" s="18">
        <f t="shared" si="2"/>
        <v>2</v>
      </c>
    </row>
    <row r="186" spans="1:3">
      <c r="A186" s="15" t="s">
        <v>215</v>
      </c>
      <c r="B186" s="18">
        <f>SUMIF('BASE 2'!$E$2:$E$1155,A186,'BASE 2'!$F$2:$F$1155)</f>
        <v>5295</v>
      </c>
      <c r="C186" s="18">
        <f t="shared" si="2"/>
        <v>2</v>
      </c>
    </row>
    <row r="187" spans="1:3">
      <c r="A187" s="15" t="s">
        <v>216</v>
      </c>
      <c r="B187" s="18">
        <f>SUMIF('BASE 2'!$E$2:$E$1155,A187,'BASE 2'!$F$2:$F$1155)</f>
        <v>43106</v>
      </c>
      <c r="C187" s="18">
        <f t="shared" si="2"/>
        <v>4</v>
      </c>
    </row>
    <row r="188" spans="1:3">
      <c r="A188" s="15" t="s">
        <v>217</v>
      </c>
      <c r="B188" s="18">
        <f>SUMIF('BASE 2'!$E$2:$E$1155,A188,'BASE 2'!$F$2:$F$1155)</f>
        <v>30377</v>
      </c>
      <c r="C188" s="18">
        <f t="shared" si="2"/>
        <v>4</v>
      </c>
    </row>
    <row r="189" spans="1:3">
      <c r="A189" s="15" t="s">
        <v>218</v>
      </c>
      <c r="B189" s="18">
        <f>SUMIF('BASE 2'!$E$2:$E$1155,A189,'BASE 2'!$F$2:$F$1155)</f>
        <v>1518</v>
      </c>
      <c r="C189" s="18">
        <f t="shared" si="2"/>
        <v>1</v>
      </c>
    </row>
    <row r="190" spans="1:3">
      <c r="A190" s="15" t="s">
        <v>219</v>
      </c>
      <c r="B190" s="18">
        <f>SUMIF('BASE 2'!$E$2:$E$1155,A190,'BASE 2'!$F$2:$F$1155)</f>
        <v>14425</v>
      </c>
      <c r="C190" s="18">
        <f t="shared" si="2"/>
        <v>3</v>
      </c>
    </row>
    <row r="191" spans="1:3">
      <c r="A191" s="15" t="s">
        <v>220</v>
      </c>
      <c r="B191" s="18">
        <f>SUMIF('BASE 2'!$E$2:$E$1155,A191,'BASE 2'!$F$2:$F$1155)</f>
        <v>13561</v>
      </c>
      <c r="C191" s="18">
        <f t="shared" si="2"/>
        <v>3</v>
      </c>
    </row>
    <row r="192" spans="1:3">
      <c r="A192" s="15" t="s">
        <v>223</v>
      </c>
      <c r="B192" s="18">
        <f>SUMIF('BASE 2'!$E$2:$E$1155,A192,'BASE 2'!$F$2:$F$1155)</f>
        <v>12559</v>
      </c>
      <c r="C192" s="18">
        <f t="shared" si="2"/>
        <v>3</v>
      </c>
    </row>
    <row r="193" spans="1:3">
      <c r="A193" s="15" t="s">
        <v>224</v>
      </c>
      <c r="B193" s="18">
        <f>SUMIF('BASE 2'!$E$2:$E$1155,A193,'BASE 2'!$F$2:$F$1155)</f>
        <v>10784</v>
      </c>
      <c r="C193" s="18">
        <f t="shared" si="2"/>
        <v>2</v>
      </c>
    </row>
    <row r="194" spans="1:3">
      <c r="A194" s="15" t="s">
        <v>225</v>
      </c>
      <c r="B194" s="18">
        <f>SUMIF('BASE 2'!$E$2:$E$1155,A194,'BASE 2'!$F$2:$F$1155)</f>
        <v>9301</v>
      </c>
      <c r="C194" s="18">
        <f t="shared" si="2"/>
        <v>2</v>
      </c>
    </row>
    <row r="195" spans="1:3">
      <c r="A195" s="15" t="s">
        <v>226</v>
      </c>
      <c r="B195" s="18">
        <f>SUMIF('BASE 2'!$E$2:$E$1155,A195,'BASE 2'!$F$2:$F$1155)</f>
        <v>3153</v>
      </c>
      <c r="C195" s="18">
        <f t="shared" ref="C195:C258" si="3">IF(B195&gt;=$I$4,4,IF(B195&gt;=$I$3,3,IF(B195&gt;=$I$2,2,1)))</f>
        <v>1</v>
      </c>
    </row>
    <row r="196" spans="1:3">
      <c r="A196" s="15" t="s">
        <v>227</v>
      </c>
      <c r="B196" s="18">
        <f>SUMIF('BASE 2'!$E$2:$E$1155,A196,'BASE 2'!$F$2:$F$1155)</f>
        <v>55077</v>
      </c>
      <c r="C196" s="18">
        <f t="shared" si="3"/>
        <v>4</v>
      </c>
    </row>
    <row r="197" spans="1:3">
      <c r="A197" s="15" t="s">
        <v>228</v>
      </c>
      <c r="B197" s="18">
        <f>SUMIF('BASE 2'!$E$2:$E$1155,A197,'BASE 2'!$F$2:$F$1155)</f>
        <v>6890</v>
      </c>
      <c r="C197" s="18">
        <f t="shared" si="3"/>
        <v>2</v>
      </c>
    </row>
    <row r="198" spans="1:3">
      <c r="A198" s="15" t="s">
        <v>229</v>
      </c>
      <c r="B198" s="18">
        <f>SUMIF('BASE 2'!$E$2:$E$1155,A198,'BASE 2'!$F$2:$F$1155)</f>
        <v>19634</v>
      </c>
      <c r="C198" s="18">
        <f t="shared" si="3"/>
        <v>3</v>
      </c>
    </row>
    <row r="199" spans="1:3">
      <c r="A199" s="15" t="s">
        <v>230</v>
      </c>
      <c r="B199" s="18">
        <f>SUMIF('BASE 2'!$E$2:$E$1155,A199,'BASE 2'!$F$2:$F$1155)</f>
        <v>9449</v>
      </c>
      <c r="C199" s="18">
        <f t="shared" si="3"/>
        <v>2</v>
      </c>
    </row>
    <row r="200" spans="1:3">
      <c r="A200" s="15" t="s">
        <v>231</v>
      </c>
      <c r="B200" s="18">
        <f>SUMIF('BASE 2'!$E$2:$E$1155,A200,'BASE 2'!$F$2:$F$1155)</f>
        <v>3564</v>
      </c>
      <c r="C200" s="18">
        <f t="shared" si="3"/>
        <v>2</v>
      </c>
    </row>
    <row r="201" spans="1:3">
      <c r="A201" s="15" t="s">
        <v>232</v>
      </c>
      <c r="B201" s="18">
        <f>SUMIF('BASE 2'!$E$2:$E$1155,A201,'BASE 2'!$F$2:$F$1155)</f>
        <v>13130</v>
      </c>
      <c r="C201" s="18">
        <f t="shared" si="3"/>
        <v>3</v>
      </c>
    </row>
    <row r="202" spans="1:3">
      <c r="A202" s="15" t="s">
        <v>233</v>
      </c>
      <c r="B202" s="18">
        <f>SUMIF('BASE 2'!$E$2:$E$1155,A202,'BASE 2'!$F$2:$F$1155)</f>
        <v>1902</v>
      </c>
      <c r="C202" s="18">
        <f t="shared" si="3"/>
        <v>1</v>
      </c>
    </row>
    <row r="203" spans="1:3">
      <c r="A203" s="15" t="s">
        <v>234</v>
      </c>
      <c r="B203" s="18">
        <f>SUMIF('BASE 2'!$E$2:$E$1155,A203,'BASE 2'!$F$2:$F$1155)</f>
        <v>10948</v>
      </c>
      <c r="C203" s="18">
        <f t="shared" si="3"/>
        <v>3</v>
      </c>
    </row>
    <row r="204" spans="1:3">
      <c r="A204" s="15" t="s">
        <v>235</v>
      </c>
      <c r="B204" s="18">
        <f>SUMIF('BASE 2'!$E$2:$E$1155,A204,'BASE 2'!$F$2:$F$1155)</f>
        <v>687</v>
      </c>
      <c r="C204" s="18">
        <f t="shared" si="3"/>
        <v>1</v>
      </c>
    </row>
    <row r="205" spans="1:3">
      <c r="A205" s="15" t="s">
        <v>236</v>
      </c>
      <c r="B205" s="18">
        <f>SUMIF('BASE 2'!$E$2:$E$1155,A205,'BASE 2'!$F$2:$F$1155)</f>
        <v>8849</v>
      </c>
      <c r="C205" s="18">
        <f t="shared" si="3"/>
        <v>2</v>
      </c>
    </row>
    <row r="206" spans="1:3">
      <c r="A206" s="15" t="s">
        <v>237</v>
      </c>
      <c r="B206" s="18">
        <f>SUMIF('BASE 2'!$E$2:$E$1155,A206,'BASE 2'!$F$2:$F$1155)</f>
        <v>6428</v>
      </c>
      <c r="C206" s="18">
        <f t="shared" si="3"/>
        <v>2</v>
      </c>
    </row>
    <row r="207" spans="1:3">
      <c r="A207" s="15" t="s">
        <v>238</v>
      </c>
      <c r="B207" s="18">
        <f>SUMIF('BASE 2'!$E$2:$E$1155,A207,'BASE 2'!$F$2:$F$1155)</f>
        <v>403962</v>
      </c>
      <c r="C207" s="18">
        <f t="shared" si="3"/>
        <v>4</v>
      </c>
    </row>
    <row r="208" spans="1:3">
      <c r="A208" s="15" t="s">
        <v>239</v>
      </c>
      <c r="B208" s="18">
        <f>SUMIF('BASE 2'!$E$2:$E$1155,A208,'BASE 2'!$F$2:$F$1155)</f>
        <v>66709</v>
      </c>
      <c r="C208" s="18">
        <f t="shared" si="3"/>
        <v>4</v>
      </c>
    </row>
    <row r="209" spans="1:3">
      <c r="A209" s="15" t="s">
        <v>240</v>
      </c>
      <c r="B209" s="18">
        <f>SUMIF('BASE 2'!$E$2:$E$1155,A209,'BASE 2'!$F$2:$F$1155)</f>
        <v>41709</v>
      </c>
      <c r="C209" s="18">
        <f t="shared" si="3"/>
        <v>4</v>
      </c>
    </row>
    <row r="210" spans="1:3">
      <c r="A210" s="15" t="s">
        <v>241</v>
      </c>
      <c r="B210" s="18">
        <f>SUMIF('BASE 2'!$E$2:$E$1155,A210,'BASE 2'!$F$2:$F$1155)</f>
        <v>8984</v>
      </c>
      <c r="C210" s="18">
        <f t="shared" si="3"/>
        <v>2</v>
      </c>
    </row>
    <row r="211" spans="1:3">
      <c r="A211" s="15" t="s">
        <v>242</v>
      </c>
      <c r="B211" s="18">
        <f>SUMIF('BASE 2'!$E$2:$E$1155,A211,'BASE 2'!$F$2:$F$1155)</f>
        <v>28610</v>
      </c>
      <c r="C211" s="18">
        <f t="shared" si="3"/>
        <v>4</v>
      </c>
    </row>
    <row r="212" spans="1:3">
      <c r="A212" s="15" t="s">
        <v>243</v>
      </c>
      <c r="B212" s="18">
        <f>SUMIF('BASE 2'!$E$2:$E$1155,A212,'BASE 2'!$F$2:$F$1155)</f>
        <v>2633</v>
      </c>
      <c r="C212" s="18">
        <f t="shared" si="3"/>
        <v>1</v>
      </c>
    </row>
    <row r="213" spans="1:3">
      <c r="A213" s="15" t="s">
        <v>244</v>
      </c>
      <c r="B213" s="18">
        <f>SUMIF('BASE 2'!$E$2:$E$1155,A213,'BASE 2'!$F$2:$F$1155)</f>
        <v>55503</v>
      </c>
      <c r="C213" s="18">
        <f t="shared" si="3"/>
        <v>4</v>
      </c>
    </row>
    <row r="214" spans="1:3">
      <c r="A214" s="15" t="s">
        <v>245</v>
      </c>
      <c r="B214" s="18">
        <f>SUMIF('BASE 2'!$E$2:$E$1155,A214,'BASE 2'!$F$2:$F$1155)</f>
        <v>11762</v>
      </c>
      <c r="C214" s="18">
        <f t="shared" si="3"/>
        <v>3</v>
      </c>
    </row>
    <row r="215" spans="1:3">
      <c r="A215" s="15" t="s">
        <v>246</v>
      </c>
      <c r="B215" s="18">
        <f>SUMIF('BASE 2'!$E$2:$E$1155,A215,'BASE 2'!$F$2:$F$1155)</f>
        <v>6611</v>
      </c>
      <c r="C215" s="18">
        <f t="shared" si="3"/>
        <v>2</v>
      </c>
    </row>
    <row r="216" spans="1:3">
      <c r="A216" s="15" t="s">
        <v>247</v>
      </c>
      <c r="B216" s="18">
        <f>SUMIF('BASE 2'!$E$2:$E$1155,A216,'BASE 2'!$F$2:$F$1155)</f>
        <v>4032</v>
      </c>
      <c r="C216" s="18">
        <f t="shared" si="3"/>
        <v>2</v>
      </c>
    </row>
    <row r="217" spans="1:3">
      <c r="A217" s="15" t="s">
        <v>248</v>
      </c>
      <c r="B217" s="18">
        <f>SUMIF('BASE 2'!$E$2:$E$1155,A217,'BASE 2'!$F$2:$F$1155)</f>
        <v>2250</v>
      </c>
      <c r="C217" s="18">
        <f t="shared" si="3"/>
        <v>1</v>
      </c>
    </row>
    <row r="218" spans="1:3">
      <c r="A218" s="15" t="s">
        <v>249</v>
      </c>
      <c r="B218" s="18">
        <f>SUMIF('BASE 2'!$E$2:$E$1155,A218,'BASE 2'!$F$2:$F$1155)</f>
        <v>5984</v>
      </c>
      <c r="C218" s="18">
        <f t="shared" si="3"/>
        <v>2</v>
      </c>
    </row>
    <row r="219" spans="1:3">
      <c r="A219" s="15" t="s">
        <v>250</v>
      </c>
      <c r="B219" s="18">
        <f>SUMIF('BASE 2'!$E$2:$E$1155,A219,'BASE 2'!$F$2:$F$1155)</f>
        <v>54982</v>
      </c>
      <c r="C219" s="18">
        <f t="shared" si="3"/>
        <v>4</v>
      </c>
    </row>
    <row r="220" spans="1:3">
      <c r="A220" s="15" t="s">
        <v>251</v>
      </c>
      <c r="B220" s="18">
        <f>SUMIF('BASE 2'!$E$2:$E$1155,A220,'BASE 2'!$F$2:$F$1155)</f>
        <v>68307</v>
      </c>
      <c r="C220" s="18">
        <f t="shared" si="3"/>
        <v>4</v>
      </c>
    </row>
    <row r="221" spans="1:3">
      <c r="A221" s="15" t="s">
        <v>252</v>
      </c>
      <c r="B221" s="18">
        <f>SUMIF('BASE 2'!$E$2:$E$1155,A221,'BASE 2'!$F$2:$F$1155)</f>
        <v>19997</v>
      </c>
      <c r="C221" s="18">
        <f t="shared" si="3"/>
        <v>3</v>
      </c>
    </row>
    <row r="222" spans="1:3">
      <c r="A222" s="15" t="s">
        <v>253</v>
      </c>
      <c r="B222" s="18">
        <f>SUMIF('BASE 2'!$E$2:$E$1155,A222,'BASE 2'!$F$2:$F$1155)</f>
        <v>3980</v>
      </c>
      <c r="C222" s="18">
        <f t="shared" si="3"/>
        <v>2</v>
      </c>
    </row>
    <row r="223" spans="1:3">
      <c r="A223" s="15" t="s">
        <v>254</v>
      </c>
      <c r="B223" s="18">
        <f>SUMIF('BASE 2'!$E$2:$E$1155,A223,'BASE 2'!$F$2:$F$1155)</f>
        <v>2960</v>
      </c>
      <c r="C223" s="18">
        <f t="shared" si="3"/>
        <v>1</v>
      </c>
    </row>
    <row r="224" spans="1:3">
      <c r="A224" s="15" t="s">
        <v>255</v>
      </c>
      <c r="B224" s="18">
        <f>SUMIF('BASE 2'!$E$2:$E$1155,A224,'BASE 2'!$F$2:$F$1155)</f>
        <v>10611</v>
      </c>
      <c r="C224" s="18">
        <f t="shared" si="3"/>
        <v>2</v>
      </c>
    </row>
    <row r="225" spans="1:3">
      <c r="A225" s="15" t="s">
        <v>256</v>
      </c>
      <c r="B225" s="18">
        <f>SUMIF('BASE 2'!$E$2:$E$1155,A225,'BASE 2'!$F$2:$F$1155)</f>
        <v>3506</v>
      </c>
      <c r="C225" s="18">
        <f t="shared" si="3"/>
        <v>2</v>
      </c>
    </row>
    <row r="226" spans="1:3">
      <c r="A226" s="15" t="s">
        <v>257</v>
      </c>
      <c r="B226" s="18">
        <f>SUMIF('BASE 2'!$E$2:$E$1155,A226,'BASE 2'!$F$2:$F$1155)</f>
        <v>2471</v>
      </c>
      <c r="C226" s="18">
        <f t="shared" si="3"/>
        <v>1</v>
      </c>
    </row>
    <row r="227" spans="1:3">
      <c r="A227" s="15" t="s">
        <v>258</v>
      </c>
      <c r="B227" s="18">
        <f>SUMIF('BASE 2'!$E$2:$E$1155,A227,'BASE 2'!$F$2:$F$1155)</f>
        <v>18334</v>
      </c>
      <c r="C227" s="18">
        <f t="shared" si="3"/>
        <v>3</v>
      </c>
    </row>
    <row r="228" spans="1:3">
      <c r="A228" s="15" t="s">
        <v>259</v>
      </c>
      <c r="B228" s="18">
        <f>SUMIF('BASE 2'!$E$2:$E$1155,A228,'BASE 2'!$F$2:$F$1155)</f>
        <v>5727</v>
      </c>
      <c r="C228" s="18">
        <f t="shared" si="3"/>
        <v>2</v>
      </c>
    </row>
    <row r="229" spans="1:3">
      <c r="A229" s="15" t="s">
        <v>260</v>
      </c>
      <c r="B229" s="18">
        <f>SUMIF('BASE 2'!$E$2:$E$1155,A229,'BASE 2'!$F$2:$F$1155)</f>
        <v>3491</v>
      </c>
      <c r="C229" s="18">
        <f t="shared" si="3"/>
        <v>2</v>
      </c>
    </row>
    <row r="230" spans="1:3">
      <c r="A230" s="15" t="s">
        <v>261</v>
      </c>
      <c r="B230" s="18">
        <f>SUMIF('BASE 2'!$E$2:$E$1155,A230,'BASE 2'!$F$2:$F$1155)</f>
        <v>37119</v>
      </c>
      <c r="C230" s="18">
        <f t="shared" si="3"/>
        <v>4</v>
      </c>
    </row>
    <row r="231" spans="1:3">
      <c r="A231" s="15" t="s">
        <v>262</v>
      </c>
      <c r="B231" s="18">
        <f>SUMIF('BASE 2'!$E$2:$E$1155,A231,'BASE 2'!$F$2:$F$1155)</f>
        <v>11563</v>
      </c>
      <c r="C231" s="18">
        <f t="shared" si="3"/>
        <v>3</v>
      </c>
    </row>
    <row r="232" spans="1:3">
      <c r="A232" s="15" t="s">
        <v>263</v>
      </c>
      <c r="B232" s="18">
        <f>SUMIF('BASE 2'!$E$2:$E$1155,A232,'BASE 2'!$F$2:$F$1155)</f>
        <v>235780</v>
      </c>
      <c r="C232" s="18">
        <f t="shared" si="3"/>
        <v>4</v>
      </c>
    </row>
    <row r="233" spans="1:3">
      <c r="A233" s="15" t="s">
        <v>264</v>
      </c>
      <c r="B233" s="18">
        <f>SUMIF('BASE 2'!$E$2:$E$1155,A233,'BASE 2'!$F$2:$F$1155)</f>
        <v>564</v>
      </c>
      <c r="C233" s="18">
        <f t="shared" si="3"/>
        <v>1</v>
      </c>
    </row>
    <row r="234" spans="1:3">
      <c r="A234" s="15" t="s">
        <v>265</v>
      </c>
      <c r="B234" s="18">
        <f>SUMIF('BASE 2'!$E$2:$E$1155,A234,'BASE 2'!$F$2:$F$1155)</f>
        <v>46857</v>
      </c>
      <c r="C234" s="18">
        <f t="shared" si="3"/>
        <v>4</v>
      </c>
    </row>
    <row r="235" spans="1:3">
      <c r="A235" s="15" t="s">
        <v>266</v>
      </c>
      <c r="B235" s="18">
        <f>SUMIF('BASE 2'!$E$2:$E$1155,A235,'BASE 2'!$F$2:$F$1155)</f>
        <v>105</v>
      </c>
      <c r="C235" s="18">
        <f t="shared" si="3"/>
        <v>1</v>
      </c>
    </row>
    <row r="236" spans="1:3">
      <c r="A236" s="15" t="s">
        <v>267</v>
      </c>
      <c r="B236" s="18">
        <f>SUMIF('BASE 2'!$E$2:$E$1155,A236,'BASE 2'!$F$2:$F$1155)</f>
        <v>34844</v>
      </c>
      <c r="C236" s="18">
        <f t="shared" si="3"/>
        <v>4</v>
      </c>
    </row>
    <row r="237" spans="1:3">
      <c r="A237" s="15" t="s">
        <v>268</v>
      </c>
      <c r="B237" s="18">
        <f>SUMIF('BASE 2'!$E$2:$E$1155,A237,'BASE 2'!$F$2:$F$1155)</f>
        <v>5267</v>
      </c>
      <c r="C237" s="18">
        <f t="shared" si="3"/>
        <v>2</v>
      </c>
    </row>
    <row r="238" spans="1:3">
      <c r="A238" s="15" t="s">
        <v>269</v>
      </c>
      <c r="B238" s="18">
        <f>SUMIF('BASE 2'!$E$2:$E$1155,A238,'BASE 2'!$F$2:$F$1155)</f>
        <v>1596</v>
      </c>
      <c r="C238" s="18">
        <f t="shared" si="3"/>
        <v>1</v>
      </c>
    </row>
    <row r="239" spans="1:3">
      <c r="A239" s="15" t="s">
        <v>270</v>
      </c>
      <c r="B239" s="18">
        <f>SUMIF('BASE 2'!$E$2:$E$1155,A239,'BASE 2'!$F$2:$F$1155)</f>
        <v>6958</v>
      </c>
      <c r="C239" s="18">
        <f t="shared" si="3"/>
        <v>2</v>
      </c>
    </row>
    <row r="240" spans="1:3">
      <c r="A240" s="15" t="s">
        <v>271</v>
      </c>
      <c r="B240" s="18">
        <f>SUMIF('BASE 2'!$E$2:$E$1155,A240,'BASE 2'!$F$2:$F$1155)</f>
        <v>12035</v>
      </c>
      <c r="C240" s="18">
        <f t="shared" si="3"/>
        <v>3</v>
      </c>
    </row>
    <row r="241" spans="1:3">
      <c r="A241" s="15" t="s">
        <v>297</v>
      </c>
      <c r="B241" s="18">
        <f>SUMIF('BASE 2'!$E$2:$E$1155,A241,'BASE 2'!$F$2:$F$1155)</f>
        <v>0</v>
      </c>
      <c r="C241" s="18">
        <f t="shared" si="3"/>
        <v>1</v>
      </c>
    </row>
    <row r="242" spans="1:3">
      <c r="A242" s="15" t="s">
        <v>272</v>
      </c>
      <c r="B242" s="18">
        <f>SUMIF('BASE 2'!$E$2:$E$1155,A242,'BASE 2'!$F$2:$F$1155)</f>
        <v>43441</v>
      </c>
      <c r="C242" s="18">
        <f t="shared" si="3"/>
        <v>4</v>
      </c>
    </row>
    <row r="243" spans="1:3">
      <c r="A243" s="15" t="s">
        <v>273</v>
      </c>
      <c r="B243" s="18">
        <f>SUMIF('BASE 2'!$E$2:$E$1155,A243,'BASE 2'!$F$2:$F$1155)</f>
        <v>4810</v>
      </c>
      <c r="C243" s="18">
        <f t="shared" si="3"/>
        <v>2</v>
      </c>
    </row>
    <row r="244" spans="1:3">
      <c r="A244" s="15" t="s">
        <v>274</v>
      </c>
      <c r="B244" s="18">
        <f>SUMIF('BASE 2'!$E$2:$E$1155,A244,'BASE 2'!$F$2:$F$1155)</f>
        <v>267</v>
      </c>
      <c r="C244" s="18">
        <f t="shared" si="3"/>
        <v>1</v>
      </c>
    </row>
    <row r="245" spans="1:3">
      <c r="A245" s="15" t="s">
        <v>275</v>
      </c>
      <c r="B245" s="18">
        <f>SUMIF('BASE 2'!$E$2:$E$1155,A245,'BASE 2'!$F$2:$F$1155)</f>
        <v>12184</v>
      </c>
      <c r="C245" s="18">
        <f t="shared" si="3"/>
        <v>3</v>
      </c>
    </row>
    <row r="246" spans="1:3">
      <c r="A246" s="15" t="s">
        <v>276</v>
      </c>
      <c r="B246" s="18">
        <f>SUMIF('BASE 2'!$E$2:$E$1155,A246,'BASE 2'!$F$2:$F$1155)</f>
        <v>20541</v>
      </c>
      <c r="C246" s="18">
        <f t="shared" si="3"/>
        <v>3</v>
      </c>
    </row>
    <row r="247" spans="1:3">
      <c r="A247" s="15" t="s">
        <v>277</v>
      </c>
      <c r="B247" s="18">
        <f>SUMIF('BASE 2'!$E$2:$E$1155,A247,'BASE 2'!$F$2:$F$1155)</f>
        <v>0</v>
      </c>
      <c r="C247" s="18">
        <f t="shared" si="3"/>
        <v>1</v>
      </c>
    </row>
    <row r="248" spans="1:3">
      <c r="A248" s="15" t="s">
        <v>278</v>
      </c>
      <c r="B248" s="18">
        <f>SUMIF('BASE 2'!$E$2:$E$1155,A248,'BASE 2'!$F$2:$F$1155)</f>
        <v>9265</v>
      </c>
      <c r="C248" s="18">
        <f t="shared" si="3"/>
        <v>2</v>
      </c>
    </row>
    <row r="249" spans="1:3">
      <c r="A249" s="15" t="s">
        <v>279</v>
      </c>
      <c r="B249" s="18">
        <f>SUMIF('BASE 2'!$E$2:$E$1155,A249,'BASE 2'!$F$2:$F$1155)</f>
        <v>16553</v>
      </c>
      <c r="C249" s="18">
        <f t="shared" si="3"/>
        <v>3</v>
      </c>
    </row>
    <row r="250" spans="1:3">
      <c r="A250" s="15" t="s">
        <v>280</v>
      </c>
      <c r="B250" s="18">
        <f>SUMIF('BASE 2'!$E$2:$E$1155,A250,'BASE 2'!$F$2:$F$1155)</f>
        <v>82</v>
      </c>
      <c r="C250" s="18">
        <f t="shared" si="3"/>
        <v>1</v>
      </c>
    </row>
    <row r="251" spans="1:3">
      <c r="A251" s="15" t="s">
        <v>281</v>
      </c>
      <c r="B251" s="18">
        <f>SUMIF('BASE 2'!$E$2:$E$1155,A251,'BASE 2'!$F$2:$F$1155)</f>
        <v>966</v>
      </c>
      <c r="C251" s="18">
        <f t="shared" si="3"/>
        <v>1</v>
      </c>
    </row>
    <row r="252" spans="1:3">
      <c r="A252" s="15" t="s">
        <v>282</v>
      </c>
      <c r="B252" s="18">
        <f>SUMIF('BASE 2'!$E$2:$E$1155,A252,'BASE 2'!$F$2:$F$1155)</f>
        <v>466855</v>
      </c>
      <c r="C252" s="18">
        <f t="shared" si="3"/>
        <v>4</v>
      </c>
    </row>
    <row r="253" spans="1:3">
      <c r="A253" s="15" t="s">
        <v>283</v>
      </c>
      <c r="B253" s="18">
        <f>SUMIF('BASE 2'!$E$2:$E$1155,A253,'BASE 2'!$F$2:$F$1155)</f>
        <v>4216</v>
      </c>
      <c r="C253" s="18">
        <f t="shared" si="3"/>
        <v>2</v>
      </c>
    </row>
    <row r="254" spans="1:3">
      <c r="A254" s="15" t="s">
        <v>284</v>
      </c>
      <c r="B254" s="18">
        <f>SUMIF('BASE 2'!$E$2:$E$1155,A254,'BASE 2'!$F$2:$F$1155)</f>
        <v>2818</v>
      </c>
      <c r="C254" s="18">
        <f t="shared" si="3"/>
        <v>1</v>
      </c>
    </row>
    <row r="255" spans="1:3">
      <c r="A255" s="15" t="s">
        <v>285</v>
      </c>
      <c r="B255" s="18">
        <f>SUMIF('BASE 2'!$E$2:$E$1155,A255,'BASE 2'!$F$2:$F$1155)</f>
        <v>16294</v>
      </c>
      <c r="C255" s="18">
        <f t="shared" si="3"/>
        <v>3</v>
      </c>
    </row>
    <row r="256" spans="1:3">
      <c r="A256" s="15" t="s">
        <v>286</v>
      </c>
      <c r="B256" s="18">
        <f>SUMIF('BASE 2'!$E$2:$E$1155,A256,'BASE 2'!$F$2:$F$1155)</f>
        <v>6709</v>
      </c>
      <c r="C256" s="18">
        <f t="shared" si="3"/>
        <v>2</v>
      </c>
    </row>
    <row r="257" spans="1:3">
      <c r="A257" s="15" t="s">
        <v>287</v>
      </c>
      <c r="B257" s="18">
        <f>SUMIF('BASE 2'!$E$2:$E$1155,A257,'BASE 2'!$F$2:$F$1155)</f>
        <v>39880</v>
      </c>
      <c r="C257" s="18">
        <f t="shared" si="3"/>
        <v>4</v>
      </c>
    </row>
    <row r="258" spans="1:3">
      <c r="A258" s="15" t="s">
        <v>288</v>
      </c>
      <c r="B258" s="18">
        <f>SUMIF('BASE 2'!$E$2:$E$1155,A258,'BASE 2'!$F$2:$F$1155)</f>
        <v>153971</v>
      </c>
      <c r="C258" s="18">
        <f t="shared" si="3"/>
        <v>4</v>
      </c>
    </row>
    <row r="259" spans="1:3">
      <c r="A259" s="15" t="s">
        <v>289</v>
      </c>
      <c r="B259" s="18">
        <f>SUMIF('BASE 2'!$E$2:$E$1155,A259,'BASE 2'!$F$2:$F$1155)</f>
        <v>4026</v>
      </c>
      <c r="C259" s="18">
        <f t="shared" ref="C259:C261" si="4">IF(B259&gt;=$I$4,4,IF(B259&gt;=$I$3,3,IF(B259&gt;=$I$2,2,1)))</f>
        <v>2</v>
      </c>
    </row>
    <row r="260" spans="1:3">
      <c r="A260" s="15" t="s">
        <v>290</v>
      </c>
      <c r="B260" s="18">
        <f>SUMIF('BASE 2'!$E$2:$E$1155,A260,'BASE 2'!$F$2:$F$1155)</f>
        <v>71126</v>
      </c>
      <c r="C260" s="18">
        <f t="shared" si="4"/>
        <v>4</v>
      </c>
    </row>
    <row r="261" spans="1:3">
      <c r="A261" s="15" t="s">
        <v>291</v>
      </c>
      <c r="B261" s="18">
        <f>SUMIF('BASE 2'!$E$2:$E$1155,A261,'BASE 2'!$F$2:$F$1155)</f>
        <v>40663</v>
      </c>
      <c r="C261" s="18">
        <f t="shared" si="4"/>
        <v>4</v>
      </c>
    </row>
    <row r="263" spans="1:3">
      <c r="A263" s="27" t="s">
        <v>2295</v>
      </c>
      <c r="B263">
        <f>SUM(B2:B261)</f>
        <v>8089571</v>
      </c>
    </row>
  </sheetData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873493-3359-4FAF-A878-747F0A32638B}">
  <dimension ref="A1:O261"/>
  <sheetViews>
    <sheetView workbookViewId="0">
      <selection sqref="A1:A1048576"/>
    </sheetView>
  </sheetViews>
  <sheetFormatPr defaultRowHeight="14.5"/>
  <cols>
    <col min="1" max="1" width="13" customWidth="1"/>
    <col min="2" max="2" width="17.26953125" customWidth="1"/>
    <col min="3" max="3" width="17.453125" customWidth="1"/>
    <col min="4" max="4" width="12.54296875" customWidth="1"/>
    <col min="5" max="5" width="11.453125" customWidth="1"/>
    <col min="8" max="8" width="15.26953125" customWidth="1"/>
    <col min="12" max="12" width="13.81640625" customWidth="1"/>
  </cols>
  <sheetData>
    <row r="1" spans="1:15" ht="20">
      <c r="A1" s="1" t="s">
        <v>293</v>
      </c>
      <c r="B1" s="1" t="s">
        <v>2323</v>
      </c>
      <c r="C1" s="1" t="s">
        <v>2338</v>
      </c>
      <c r="D1" s="1" t="s">
        <v>2326</v>
      </c>
      <c r="E1" s="1" t="s">
        <v>2325</v>
      </c>
      <c r="L1" s="1" t="s">
        <v>2327</v>
      </c>
      <c r="N1" s="1" t="s">
        <v>2327</v>
      </c>
    </row>
    <row r="2" spans="1:15">
      <c r="A2" s="15" t="s">
        <v>17</v>
      </c>
      <c r="B2" s="30">
        <v>1649763689.3099999</v>
      </c>
      <c r="C2" s="5">
        <v>20516436.129999999</v>
      </c>
      <c r="D2" s="29">
        <f>C2/B2</f>
        <v>1.2435984779481253E-2</v>
      </c>
      <c r="E2" s="18">
        <f t="shared" ref="E2:E6" si="0">IF(D2&gt;=$I$4,4,IF(D2&gt;=$I$3,3,IF(D2&gt;$I$2,2,1)))</f>
        <v>4</v>
      </c>
      <c r="G2" s="7" t="s">
        <v>2296</v>
      </c>
      <c r="H2" s="36">
        <v>0</v>
      </c>
      <c r="I2" s="33">
        <f>_xlfn.QUARTILE.EXC($D$2:$D$261,1)</f>
        <v>0</v>
      </c>
      <c r="L2" s="29">
        <v>1.2435984779481253E-2</v>
      </c>
      <c r="N2" s="7" t="s">
        <v>2296</v>
      </c>
      <c r="O2" s="33">
        <f>_xlfn.QUARTILE.EXC($L$2:$L$261,1)</f>
        <v>0</v>
      </c>
    </row>
    <row r="3" spans="1:15">
      <c r="A3" s="15" t="s">
        <v>303</v>
      </c>
      <c r="B3" s="30">
        <v>26558905.350000001</v>
      </c>
      <c r="C3" s="5">
        <v>6636338.4299999997</v>
      </c>
      <c r="D3" s="29">
        <f t="shared" ref="D3:D66" si="1">C3/B3</f>
        <v>0.24987243798434636</v>
      </c>
      <c r="E3" s="18">
        <f t="shared" si="0"/>
        <v>4</v>
      </c>
      <c r="G3" s="7" t="s">
        <v>2297</v>
      </c>
      <c r="H3" s="37" t="s">
        <v>2337</v>
      </c>
      <c r="I3" s="33">
        <f>_xlfn.QUARTILE.EXC($D$2:$D$261,2)</f>
        <v>9.9681414147184287E-4</v>
      </c>
      <c r="L3" s="29">
        <v>1.0961444444232355E-2</v>
      </c>
      <c r="N3" s="7" t="s">
        <v>2297</v>
      </c>
      <c r="O3" s="33">
        <f>_xlfn.QUARTILE.EXC($L$2:$L$261,2)</f>
        <v>9.9681414147184287E-4</v>
      </c>
    </row>
    <row r="4" spans="1:15">
      <c r="A4" s="15" t="s">
        <v>25</v>
      </c>
      <c r="B4" s="30">
        <v>1086728812.1199999</v>
      </c>
      <c r="C4" s="5">
        <v>11912117.5</v>
      </c>
      <c r="D4" s="29">
        <f t="shared" si="1"/>
        <v>1.0961444444232355E-2</v>
      </c>
      <c r="E4" s="18">
        <f t="shared" si="0"/>
        <v>4</v>
      </c>
      <c r="G4" s="7" t="s">
        <v>2298</v>
      </c>
      <c r="H4" s="37" t="s">
        <v>2335</v>
      </c>
      <c r="I4" s="33">
        <f>_xlfn.QUARTILE.EXC($D$2:$D$261,3)</f>
        <v>9.7309619187716714E-3</v>
      </c>
      <c r="L4" s="29">
        <v>6.9250349214108791E-3</v>
      </c>
      <c r="N4" s="7" t="s">
        <v>2298</v>
      </c>
      <c r="O4" s="33">
        <f>_xlfn.QUARTILE.EXC($L$2:$L$261,3)</f>
        <v>8.4342336149922544E-3</v>
      </c>
    </row>
    <row r="5" spans="1:15">
      <c r="A5" s="15" t="s">
        <v>29</v>
      </c>
      <c r="B5" s="30">
        <v>114291709.56999999</v>
      </c>
      <c r="C5" s="5">
        <v>791474.08</v>
      </c>
      <c r="D5" s="29">
        <f t="shared" si="1"/>
        <v>6.9250349214108791E-3</v>
      </c>
      <c r="E5" s="18">
        <f t="shared" si="0"/>
        <v>3</v>
      </c>
      <c r="G5" s="7" t="s">
        <v>2330</v>
      </c>
      <c r="H5" s="37" t="s">
        <v>2336</v>
      </c>
      <c r="L5" s="29">
        <v>0</v>
      </c>
    </row>
    <row r="6" spans="1:15">
      <c r="A6" s="15" t="s">
        <v>30</v>
      </c>
      <c r="B6" s="30">
        <v>734823908.5</v>
      </c>
      <c r="C6" s="5">
        <v>0</v>
      </c>
      <c r="D6" s="29">
        <f t="shared" si="1"/>
        <v>0</v>
      </c>
      <c r="E6" s="18">
        <f t="shared" si="0"/>
        <v>1</v>
      </c>
      <c r="L6" s="29">
        <v>0</v>
      </c>
    </row>
    <row r="7" spans="1:15">
      <c r="A7" s="15" t="s">
        <v>31</v>
      </c>
      <c r="B7" s="30">
        <v>55595677.93</v>
      </c>
      <c r="C7" s="5">
        <v>0</v>
      </c>
      <c r="D7" s="29">
        <f t="shared" si="1"/>
        <v>0</v>
      </c>
      <c r="E7" s="18">
        <f>IF(D7&gt;=$I$4,4,IF(D7&gt;=$I$3,3,IF(D7&gt;$I$2,2,1)))</f>
        <v>1</v>
      </c>
      <c r="L7" s="29">
        <v>5.4487613071606454E-2</v>
      </c>
    </row>
    <row r="8" spans="1:15">
      <c r="A8" s="15" t="s">
        <v>32</v>
      </c>
      <c r="B8" s="30">
        <v>480249679.42000002</v>
      </c>
      <c r="C8" s="5">
        <v>26167658.710000001</v>
      </c>
      <c r="D8" s="29">
        <f t="shared" si="1"/>
        <v>5.4487613071606454E-2</v>
      </c>
      <c r="E8" s="18">
        <f t="shared" ref="E8:E71" si="2">IF(D8&gt;=$I$4,4,IF(D8&gt;=$I$3,3,IF(D8&gt;$I$2,2,1)))</f>
        <v>4</v>
      </c>
      <c r="L8" s="29">
        <v>9.8915961444114991E-3</v>
      </c>
    </row>
    <row r="9" spans="1:15">
      <c r="A9" s="15" t="s">
        <v>33</v>
      </c>
      <c r="B9" s="30">
        <v>242553096.08000001</v>
      </c>
      <c r="C9" s="5">
        <v>2399237.27</v>
      </c>
      <c r="D9" s="29">
        <f t="shared" si="1"/>
        <v>9.8915961444114991E-3</v>
      </c>
      <c r="E9" s="18">
        <f t="shared" si="2"/>
        <v>4</v>
      </c>
      <c r="L9" s="29">
        <v>0</v>
      </c>
    </row>
    <row r="10" spans="1:15">
      <c r="A10" s="15" t="s">
        <v>34</v>
      </c>
      <c r="B10" s="30">
        <v>43638373.640000001</v>
      </c>
      <c r="C10" s="31">
        <v>0</v>
      </c>
      <c r="D10" s="29">
        <f t="shared" si="1"/>
        <v>0</v>
      </c>
      <c r="E10" s="18">
        <f t="shared" si="2"/>
        <v>1</v>
      </c>
      <c r="L10" s="29">
        <v>0</v>
      </c>
    </row>
    <row r="11" spans="1:15">
      <c r="A11" s="15" t="s">
        <v>35</v>
      </c>
      <c r="B11" s="30">
        <v>73604117.810000002</v>
      </c>
      <c r="C11" s="31">
        <v>0</v>
      </c>
      <c r="D11" s="29">
        <f t="shared" si="1"/>
        <v>0</v>
      </c>
      <c r="E11" s="18">
        <f t="shared" si="2"/>
        <v>1</v>
      </c>
      <c r="L11" s="29">
        <v>0</v>
      </c>
    </row>
    <row r="12" spans="1:15">
      <c r="A12" s="15" t="s">
        <v>36</v>
      </c>
      <c r="B12" s="30">
        <v>27822979.719999999</v>
      </c>
      <c r="C12" s="31">
        <v>0</v>
      </c>
      <c r="D12" s="29">
        <f t="shared" si="1"/>
        <v>0</v>
      </c>
      <c r="E12" s="18">
        <f t="shared" si="2"/>
        <v>1</v>
      </c>
      <c r="L12" s="29">
        <v>0</v>
      </c>
    </row>
    <row r="13" spans="1:15">
      <c r="A13" s="15" t="s">
        <v>37</v>
      </c>
      <c r="B13" s="30">
        <v>279192112.74000001</v>
      </c>
      <c r="C13" s="31">
        <v>0</v>
      </c>
      <c r="D13" s="29">
        <f t="shared" si="1"/>
        <v>0</v>
      </c>
      <c r="E13" s="18">
        <f t="shared" si="2"/>
        <v>1</v>
      </c>
      <c r="L13" s="29">
        <v>1.2531929579890657E-2</v>
      </c>
    </row>
    <row r="14" spans="1:15">
      <c r="A14" s="15" t="s">
        <v>38</v>
      </c>
      <c r="B14" s="30">
        <v>2268615418.6199999</v>
      </c>
      <c r="C14" s="5">
        <v>28430128.670000002</v>
      </c>
      <c r="D14" s="29">
        <f t="shared" si="1"/>
        <v>1.2531929579890657E-2</v>
      </c>
      <c r="E14" s="18">
        <f t="shared" si="2"/>
        <v>4</v>
      </c>
      <c r="L14" s="29">
        <v>3.2952743357948871E-3</v>
      </c>
    </row>
    <row r="15" spans="1:15">
      <c r="A15" s="15" t="s">
        <v>39</v>
      </c>
      <c r="B15" s="30">
        <v>2193732079.1399999</v>
      </c>
      <c r="C15" s="5">
        <v>7228949.0199999996</v>
      </c>
      <c r="D15" s="29">
        <f t="shared" si="1"/>
        <v>3.2952743357948871E-3</v>
      </c>
      <c r="E15" s="18">
        <f t="shared" si="2"/>
        <v>3</v>
      </c>
      <c r="L15" s="29">
        <v>2.1065770672004557E-2</v>
      </c>
    </row>
    <row r="16" spans="1:15">
      <c r="A16" s="15" t="s">
        <v>40</v>
      </c>
      <c r="B16" s="30">
        <v>29221037660.779999</v>
      </c>
      <c r="C16" s="5">
        <v>615563678.15999997</v>
      </c>
      <c r="D16" s="29">
        <f t="shared" si="1"/>
        <v>2.1065770672004557E-2</v>
      </c>
      <c r="E16" s="18">
        <f t="shared" si="2"/>
        <v>4</v>
      </c>
      <c r="L16" s="29">
        <v>6.8033442514755432E-2</v>
      </c>
    </row>
    <row r="17" spans="1:12">
      <c r="A17" s="15" t="s">
        <v>41</v>
      </c>
      <c r="B17" s="30">
        <v>6544680558.8800001</v>
      </c>
      <c r="C17" s="5">
        <v>445257148.57999998</v>
      </c>
      <c r="D17" s="29">
        <f t="shared" si="1"/>
        <v>6.8033442514755432E-2</v>
      </c>
      <c r="E17" s="18">
        <f t="shared" si="2"/>
        <v>4</v>
      </c>
      <c r="L17" s="29">
        <v>4.1617385904816366E-3</v>
      </c>
    </row>
    <row r="18" spans="1:12">
      <c r="A18" s="15" t="s">
        <v>42</v>
      </c>
      <c r="B18" s="30">
        <v>1006904659.89</v>
      </c>
      <c r="C18" s="5">
        <v>4190473.98</v>
      </c>
      <c r="D18" s="29">
        <f t="shared" si="1"/>
        <v>4.1617385904816366E-3</v>
      </c>
      <c r="E18" s="18">
        <f t="shared" si="2"/>
        <v>3</v>
      </c>
      <c r="L18" s="29">
        <v>2.5506358651024943E-3</v>
      </c>
    </row>
    <row r="19" spans="1:12">
      <c r="A19" s="15" t="s">
        <v>43</v>
      </c>
      <c r="B19" s="30">
        <v>1849219006.3399999</v>
      </c>
      <c r="C19" s="5">
        <v>4716684.32</v>
      </c>
      <c r="D19" s="29">
        <f t="shared" si="1"/>
        <v>2.5506358651024943E-3</v>
      </c>
      <c r="E19" s="18">
        <f t="shared" si="2"/>
        <v>3</v>
      </c>
      <c r="L19" s="29">
        <v>2.0006849716280761E-3</v>
      </c>
    </row>
    <row r="20" spans="1:12">
      <c r="A20" s="15" t="s">
        <v>44</v>
      </c>
      <c r="B20" s="30">
        <v>8222498960.75</v>
      </c>
      <c r="C20" s="5">
        <v>16450630.1</v>
      </c>
      <c r="D20" s="29">
        <f t="shared" si="1"/>
        <v>2.0006849716280761E-3</v>
      </c>
      <c r="E20" s="18">
        <f t="shared" si="2"/>
        <v>3</v>
      </c>
      <c r="L20" s="29">
        <v>0</v>
      </c>
    </row>
    <row r="21" spans="1:12">
      <c r="A21" s="15" t="s">
        <v>46</v>
      </c>
      <c r="B21" s="30">
        <v>40748600.009999998</v>
      </c>
      <c r="C21" s="31">
        <v>0</v>
      </c>
      <c r="D21" s="29">
        <f t="shared" si="1"/>
        <v>0</v>
      </c>
      <c r="E21" s="18">
        <f t="shared" si="2"/>
        <v>1</v>
      </c>
      <c r="L21" s="29">
        <v>0</v>
      </c>
    </row>
    <row r="22" spans="1:12">
      <c r="A22" s="15" t="s">
        <v>47</v>
      </c>
      <c r="B22" s="30">
        <v>471809122.30000001</v>
      </c>
      <c r="C22" s="31">
        <v>0</v>
      </c>
      <c r="D22" s="29">
        <f t="shared" si="1"/>
        <v>0</v>
      </c>
      <c r="E22" s="18">
        <f t="shared" si="2"/>
        <v>1</v>
      </c>
      <c r="L22" s="29">
        <v>5.8750373465784073E-2</v>
      </c>
    </row>
    <row r="23" spans="1:12">
      <c r="A23" s="15" t="s">
        <v>48</v>
      </c>
      <c r="B23" s="30">
        <v>1528921220.77</v>
      </c>
      <c r="C23" s="5">
        <v>89824692.719999999</v>
      </c>
      <c r="D23" s="29">
        <f t="shared" si="1"/>
        <v>5.8750373465784073E-2</v>
      </c>
      <c r="E23" s="18">
        <f t="shared" si="2"/>
        <v>4</v>
      </c>
      <c r="L23" s="29">
        <v>1.1379990698587548E-2</v>
      </c>
    </row>
    <row r="24" spans="1:12">
      <c r="A24" s="15" t="s">
        <v>49</v>
      </c>
      <c r="B24" s="30">
        <v>3471228586.7600002</v>
      </c>
      <c r="C24" s="5">
        <v>39502549.030000001</v>
      </c>
      <c r="D24" s="29">
        <f t="shared" si="1"/>
        <v>1.1379990698587548E-2</v>
      </c>
      <c r="E24" s="18">
        <f t="shared" si="2"/>
        <v>4</v>
      </c>
      <c r="L24" s="29">
        <v>7.8544422203237051E-4</v>
      </c>
    </row>
    <row r="25" spans="1:12" ht="20">
      <c r="A25" s="15" t="s">
        <v>50</v>
      </c>
      <c r="B25" s="30">
        <v>4273835004.2399998</v>
      </c>
      <c r="C25" s="5">
        <v>3356859.01</v>
      </c>
      <c r="D25" s="29">
        <f t="shared" si="1"/>
        <v>7.8544422203237051E-4</v>
      </c>
      <c r="E25" s="18">
        <f t="shared" si="2"/>
        <v>2</v>
      </c>
      <c r="L25" s="29">
        <v>1.6598114956473213E-3</v>
      </c>
    </row>
    <row r="26" spans="1:12">
      <c r="A26" s="15" t="s">
        <v>51</v>
      </c>
      <c r="B26" s="30">
        <v>625443234.20000005</v>
      </c>
      <c r="C26" s="5">
        <v>1038117.87</v>
      </c>
      <c r="D26" s="29">
        <f t="shared" si="1"/>
        <v>1.6598114956473213E-3</v>
      </c>
      <c r="E26" s="18">
        <f t="shared" si="2"/>
        <v>3</v>
      </c>
      <c r="L26" s="29">
        <v>1.4245817791388851E-2</v>
      </c>
    </row>
    <row r="27" spans="1:12">
      <c r="A27" s="15" t="s">
        <v>52</v>
      </c>
      <c r="B27" s="30">
        <v>497154676.11000001</v>
      </c>
      <c r="C27" s="5">
        <v>7082374.9299999997</v>
      </c>
      <c r="D27" s="29">
        <f t="shared" si="1"/>
        <v>1.4245817791388851E-2</v>
      </c>
      <c r="E27" s="18">
        <f t="shared" si="2"/>
        <v>4</v>
      </c>
      <c r="L27" s="29">
        <v>5.0326507676450971E-4</v>
      </c>
    </row>
    <row r="28" spans="1:12">
      <c r="A28" s="15" t="s">
        <v>53</v>
      </c>
      <c r="B28" s="30">
        <v>315004253.86000001</v>
      </c>
      <c r="C28" s="5">
        <v>158530.64000000001</v>
      </c>
      <c r="D28" s="29">
        <f t="shared" si="1"/>
        <v>5.0326507676450971E-4</v>
      </c>
      <c r="E28" s="18">
        <f t="shared" si="2"/>
        <v>2</v>
      </c>
      <c r="L28" s="29">
        <v>3.1889500854400218E-2</v>
      </c>
    </row>
    <row r="29" spans="1:12">
      <c r="A29" s="15" t="s">
        <v>54</v>
      </c>
      <c r="B29" s="30">
        <v>153106886.33000001</v>
      </c>
      <c r="C29" s="5">
        <v>56967614.030000001</v>
      </c>
      <c r="D29" s="29">
        <f t="shared" si="1"/>
        <v>0.37207741203236572</v>
      </c>
      <c r="E29" s="18">
        <f t="shared" si="2"/>
        <v>4</v>
      </c>
      <c r="L29" s="29">
        <v>5.38231909053626E-5</v>
      </c>
    </row>
    <row r="30" spans="1:12">
      <c r="A30" s="15" t="s">
        <v>55</v>
      </c>
      <c r="B30" s="30">
        <v>6466766979.25</v>
      </c>
      <c r="C30" s="5">
        <v>206221971.11000001</v>
      </c>
      <c r="D30" s="29">
        <f t="shared" si="1"/>
        <v>3.1889500854400218E-2</v>
      </c>
      <c r="E30" s="18">
        <f t="shared" si="2"/>
        <v>4</v>
      </c>
      <c r="L30" s="29">
        <v>2.099652593804045E-6</v>
      </c>
    </row>
    <row r="31" spans="1:12">
      <c r="A31" s="15" t="s">
        <v>56</v>
      </c>
      <c r="B31" s="30">
        <v>703878372.17999995</v>
      </c>
      <c r="C31" s="5">
        <v>37884.980000000003</v>
      </c>
      <c r="D31" s="29">
        <f t="shared" si="1"/>
        <v>5.38231909053626E-5</v>
      </c>
      <c r="E31" s="18">
        <f t="shared" si="2"/>
        <v>2</v>
      </c>
      <c r="L31" s="29">
        <v>9.7792156262979874E-4</v>
      </c>
    </row>
    <row r="32" spans="1:12">
      <c r="A32" s="15" t="s">
        <v>57</v>
      </c>
      <c r="B32" s="30">
        <v>476269266.13999999</v>
      </c>
      <c r="C32" s="5">
        <v>1000</v>
      </c>
      <c r="D32" s="29">
        <f t="shared" si="1"/>
        <v>2.099652593804045E-6</v>
      </c>
      <c r="E32" s="18">
        <f t="shared" si="2"/>
        <v>2</v>
      </c>
      <c r="L32" s="29">
        <v>0</v>
      </c>
    </row>
    <row r="33" spans="1:12">
      <c r="A33" s="15" t="s">
        <v>59</v>
      </c>
      <c r="B33" s="30">
        <v>266000290.75999999</v>
      </c>
      <c r="C33" s="5">
        <v>260127.42</v>
      </c>
      <c r="D33" s="29">
        <f t="shared" si="1"/>
        <v>9.7792156262979874E-4</v>
      </c>
      <c r="E33" s="18">
        <f t="shared" si="2"/>
        <v>2</v>
      </c>
      <c r="L33" s="29">
        <v>0</v>
      </c>
    </row>
    <row r="34" spans="1:12">
      <c r="A34" s="15" t="s">
        <v>60</v>
      </c>
      <c r="B34" s="30">
        <v>1695888883.8199999</v>
      </c>
      <c r="C34" s="5">
        <v>0</v>
      </c>
      <c r="D34" s="29">
        <f t="shared" si="1"/>
        <v>0</v>
      </c>
      <c r="E34" s="18">
        <f t="shared" si="2"/>
        <v>1</v>
      </c>
      <c r="L34" s="29">
        <v>2.6282234586855868E-3</v>
      </c>
    </row>
    <row r="35" spans="1:12">
      <c r="A35" s="15" t="s">
        <v>61</v>
      </c>
      <c r="B35" s="30">
        <v>571633750.89999998</v>
      </c>
      <c r="C35" s="31">
        <v>0</v>
      </c>
      <c r="D35" s="29">
        <f t="shared" si="1"/>
        <v>0</v>
      </c>
      <c r="E35" s="18">
        <f t="shared" si="2"/>
        <v>1</v>
      </c>
      <c r="L35" s="29">
        <v>6.3638900918309314E-3</v>
      </c>
    </row>
    <row r="36" spans="1:12">
      <c r="A36" s="15" t="s">
        <v>62</v>
      </c>
      <c r="B36" s="30">
        <v>349532608.02999997</v>
      </c>
      <c r="C36" s="5">
        <v>918649.8</v>
      </c>
      <c r="D36" s="29">
        <f t="shared" si="1"/>
        <v>2.6282234586855868E-3</v>
      </c>
      <c r="E36" s="18">
        <f t="shared" si="2"/>
        <v>3</v>
      </c>
      <c r="L36" s="29">
        <v>5.7852556731899304E-2</v>
      </c>
    </row>
    <row r="37" spans="1:12">
      <c r="A37" s="15" t="s">
        <v>63</v>
      </c>
      <c r="B37" s="30">
        <v>559714806.28999996</v>
      </c>
      <c r="C37" s="5">
        <v>3561963.51</v>
      </c>
      <c r="D37" s="29">
        <f t="shared" si="1"/>
        <v>6.3638900918309314E-3</v>
      </c>
      <c r="E37" s="18">
        <f t="shared" si="2"/>
        <v>3</v>
      </c>
      <c r="L37" s="29">
        <v>4.7576444057626068E-3</v>
      </c>
    </row>
    <row r="38" spans="1:12">
      <c r="A38" s="15" t="s">
        <v>64</v>
      </c>
      <c r="B38" s="30">
        <v>56398863.149999999</v>
      </c>
      <c r="C38" s="5">
        <v>3262818.43</v>
      </c>
      <c r="D38" s="29">
        <f t="shared" si="1"/>
        <v>5.7852556731899304E-2</v>
      </c>
      <c r="E38" s="18">
        <f t="shared" si="2"/>
        <v>4</v>
      </c>
      <c r="L38" s="29">
        <v>9.9489037657194499E-3</v>
      </c>
    </row>
    <row r="39" spans="1:12">
      <c r="A39" s="15" t="s">
        <v>65</v>
      </c>
      <c r="B39" s="30">
        <v>6057012013.1499996</v>
      </c>
      <c r="C39" s="5">
        <v>28817109.32</v>
      </c>
      <c r="D39" s="29">
        <f t="shared" si="1"/>
        <v>4.7576444057626068E-3</v>
      </c>
      <c r="E39" s="18">
        <f t="shared" si="2"/>
        <v>3</v>
      </c>
      <c r="L39" s="29">
        <v>8.6273892723426615E-3</v>
      </c>
    </row>
    <row r="40" spans="1:12">
      <c r="A40" s="15" t="s">
        <v>66</v>
      </c>
      <c r="B40" s="30">
        <v>4360066492.8999996</v>
      </c>
      <c r="C40" s="5">
        <v>43377881.950000003</v>
      </c>
      <c r="D40" s="29">
        <f t="shared" si="1"/>
        <v>9.9489037657194499E-3</v>
      </c>
      <c r="E40" s="18">
        <f t="shared" si="2"/>
        <v>4</v>
      </c>
      <c r="L40" s="29">
        <v>0</v>
      </c>
    </row>
    <row r="41" spans="1:12">
      <c r="A41" s="15" t="s">
        <v>67</v>
      </c>
      <c r="B41" s="30">
        <v>7040300691.5100002</v>
      </c>
      <c r="C41" s="5">
        <v>60739414.659999996</v>
      </c>
      <c r="D41" s="29">
        <f t="shared" si="1"/>
        <v>8.6273892723426615E-3</v>
      </c>
      <c r="E41" s="18">
        <f t="shared" si="2"/>
        <v>3</v>
      </c>
      <c r="L41" s="29">
        <v>1.3813507953440711E-3</v>
      </c>
    </row>
    <row r="42" spans="1:12">
      <c r="A42" s="15" t="s">
        <v>68</v>
      </c>
      <c r="B42" s="30">
        <v>34167184.060000002</v>
      </c>
      <c r="C42" s="31">
        <v>0</v>
      </c>
      <c r="D42" s="29">
        <f t="shared" si="1"/>
        <v>0</v>
      </c>
      <c r="E42" s="18">
        <f t="shared" si="2"/>
        <v>1</v>
      </c>
      <c r="L42" s="29">
        <v>0</v>
      </c>
    </row>
    <row r="43" spans="1:12">
      <c r="A43" s="15" t="s">
        <v>69</v>
      </c>
      <c r="B43" s="30">
        <v>10325635304.280001</v>
      </c>
      <c r="C43" s="5">
        <v>14263324.539999999</v>
      </c>
      <c r="D43" s="29">
        <f t="shared" si="1"/>
        <v>1.3813507953440711E-3</v>
      </c>
      <c r="E43" s="18">
        <f t="shared" si="2"/>
        <v>3</v>
      </c>
      <c r="L43" s="29">
        <v>6.9361370416079926E-4</v>
      </c>
    </row>
    <row r="44" spans="1:12">
      <c r="A44" s="15" t="s">
        <v>70</v>
      </c>
      <c r="B44" s="30">
        <v>5499313.1100000003</v>
      </c>
      <c r="C44" s="31">
        <v>0</v>
      </c>
      <c r="D44" s="29">
        <f t="shared" si="1"/>
        <v>0</v>
      </c>
      <c r="E44" s="18">
        <f t="shared" si="2"/>
        <v>1</v>
      </c>
      <c r="L44" s="29">
        <v>3.8480554519743949E-3</v>
      </c>
    </row>
    <row r="45" spans="1:12">
      <c r="A45" s="15" t="s">
        <v>71</v>
      </c>
      <c r="B45" s="30">
        <v>2760949125.5900002</v>
      </c>
      <c r="C45" s="5">
        <v>1915032.15</v>
      </c>
      <c r="D45" s="29">
        <f t="shared" si="1"/>
        <v>6.9361370416079926E-4</v>
      </c>
      <c r="E45" s="18">
        <f t="shared" si="2"/>
        <v>2</v>
      </c>
      <c r="L45" s="29">
        <v>0</v>
      </c>
    </row>
    <row r="46" spans="1:12">
      <c r="A46" s="15" t="s">
        <v>72</v>
      </c>
      <c r="B46" s="30">
        <v>457572241.87</v>
      </c>
      <c r="C46" s="5">
        <v>1760763.36</v>
      </c>
      <c r="D46" s="29">
        <f t="shared" si="1"/>
        <v>3.8480554519743949E-3</v>
      </c>
      <c r="E46" s="18">
        <f t="shared" si="2"/>
        <v>3</v>
      </c>
      <c r="L46" s="29">
        <v>0</v>
      </c>
    </row>
    <row r="47" spans="1:12">
      <c r="A47" s="15" t="s">
        <v>73</v>
      </c>
      <c r="B47" s="30">
        <v>4077798442.0900002</v>
      </c>
      <c r="C47" s="31">
        <v>0</v>
      </c>
      <c r="D47" s="29">
        <f t="shared" si="1"/>
        <v>0</v>
      </c>
      <c r="E47" s="18">
        <f t="shared" si="2"/>
        <v>1</v>
      </c>
      <c r="L47" s="29">
        <v>1.0069589169863324E-3</v>
      </c>
    </row>
    <row r="48" spans="1:12">
      <c r="A48" s="15" t="s">
        <v>75</v>
      </c>
      <c r="B48" s="30">
        <v>1245497054.98</v>
      </c>
      <c r="C48" s="31">
        <v>0</v>
      </c>
      <c r="D48" s="29">
        <f t="shared" si="1"/>
        <v>0</v>
      </c>
      <c r="E48" s="18">
        <f t="shared" si="2"/>
        <v>1</v>
      </c>
      <c r="L48" s="29">
        <v>0</v>
      </c>
    </row>
    <row r="49" spans="1:12">
      <c r="A49" s="15" t="s">
        <v>76</v>
      </c>
      <c r="B49" s="30">
        <v>1399178403.6400001</v>
      </c>
      <c r="C49" s="5">
        <v>1408915.17</v>
      </c>
      <c r="D49" s="29">
        <f t="shared" si="1"/>
        <v>1.0069589169863324E-3</v>
      </c>
      <c r="E49" s="18">
        <f t="shared" si="2"/>
        <v>3</v>
      </c>
      <c r="L49" s="29">
        <v>0</v>
      </c>
    </row>
    <row r="50" spans="1:12">
      <c r="A50" s="15" t="s">
        <v>77</v>
      </c>
      <c r="B50" s="30">
        <v>565809099.92999995</v>
      </c>
      <c r="C50" s="31">
        <v>0</v>
      </c>
      <c r="D50" s="29">
        <f t="shared" si="1"/>
        <v>0</v>
      </c>
      <c r="E50" s="18">
        <f t="shared" si="2"/>
        <v>1</v>
      </c>
      <c r="L50" s="29">
        <v>0</v>
      </c>
    </row>
    <row r="51" spans="1:12">
      <c r="A51" s="15" t="s">
        <v>78</v>
      </c>
      <c r="B51" s="30">
        <v>16406574.92</v>
      </c>
      <c r="C51" s="31">
        <v>0</v>
      </c>
      <c r="D51" s="29">
        <f t="shared" si="1"/>
        <v>0</v>
      </c>
      <c r="E51" s="18">
        <f t="shared" si="2"/>
        <v>1</v>
      </c>
      <c r="L51" s="29">
        <v>0</v>
      </c>
    </row>
    <row r="52" spans="1:12">
      <c r="A52" s="15" t="s">
        <v>79</v>
      </c>
      <c r="B52" s="30">
        <v>913052693.92999995</v>
      </c>
      <c r="C52" s="31">
        <v>0</v>
      </c>
      <c r="D52" s="29">
        <f t="shared" si="1"/>
        <v>0</v>
      </c>
      <c r="E52" s="18">
        <f t="shared" si="2"/>
        <v>1</v>
      </c>
      <c r="L52" s="29">
        <v>0</v>
      </c>
    </row>
    <row r="53" spans="1:12">
      <c r="A53" s="15" t="s">
        <v>80</v>
      </c>
      <c r="B53" s="30">
        <v>327286951.88999999</v>
      </c>
      <c r="C53" s="31">
        <v>0</v>
      </c>
      <c r="D53" s="29">
        <f t="shared" si="1"/>
        <v>0</v>
      </c>
      <c r="E53" s="18">
        <f t="shared" si="2"/>
        <v>1</v>
      </c>
      <c r="L53" s="29">
        <v>2.0464592342932897E-3</v>
      </c>
    </row>
    <row r="54" spans="1:12">
      <c r="A54" s="15" t="s">
        <v>81</v>
      </c>
      <c r="B54" s="30">
        <v>154337391.55000001</v>
      </c>
      <c r="C54" s="31">
        <v>0</v>
      </c>
      <c r="D54" s="29">
        <f t="shared" si="1"/>
        <v>0</v>
      </c>
      <c r="E54" s="18">
        <f t="shared" si="2"/>
        <v>1</v>
      </c>
      <c r="L54" s="29">
        <v>8.2442514542445902E-2</v>
      </c>
    </row>
    <row r="55" spans="1:12">
      <c r="A55" s="15" t="s">
        <v>82</v>
      </c>
      <c r="B55" s="30">
        <v>622231524.89999998</v>
      </c>
      <c r="C55" s="5">
        <v>1273371.45</v>
      </c>
      <c r="D55" s="29">
        <f t="shared" si="1"/>
        <v>2.0464592342932897E-3</v>
      </c>
      <c r="E55" s="18">
        <f t="shared" si="2"/>
        <v>3</v>
      </c>
      <c r="L55" s="29">
        <v>0</v>
      </c>
    </row>
    <row r="56" spans="1:12">
      <c r="A56" s="15" t="s">
        <v>83</v>
      </c>
      <c r="B56" s="30">
        <v>1115241162.77</v>
      </c>
      <c r="C56" s="5">
        <v>91943285.780000001</v>
      </c>
      <c r="D56" s="29">
        <f t="shared" si="1"/>
        <v>8.2442514542445902E-2</v>
      </c>
      <c r="E56" s="18">
        <f t="shared" si="2"/>
        <v>4</v>
      </c>
      <c r="L56" s="29">
        <v>3.0946090105961353E-2</v>
      </c>
    </row>
    <row r="57" spans="1:12">
      <c r="A57" s="15" t="s">
        <v>84</v>
      </c>
      <c r="B57" s="30">
        <v>55544347.289999999</v>
      </c>
      <c r="C57" s="31">
        <v>0</v>
      </c>
      <c r="D57" s="29">
        <f t="shared" si="1"/>
        <v>0</v>
      </c>
      <c r="E57" s="18">
        <f t="shared" si="2"/>
        <v>1</v>
      </c>
      <c r="L57" s="29">
        <v>2.0573553184115141E-4</v>
      </c>
    </row>
    <row r="58" spans="1:12">
      <c r="A58" s="15" t="s">
        <v>85</v>
      </c>
      <c r="B58" s="30">
        <v>10654814775.34</v>
      </c>
      <c r="C58" s="5">
        <v>329724858.10000002</v>
      </c>
      <c r="D58" s="29">
        <f t="shared" si="1"/>
        <v>3.0946090105961353E-2</v>
      </c>
      <c r="E58" s="18">
        <f t="shared" si="2"/>
        <v>4</v>
      </c>
      <c r="L58" s="29">
        <v>0</v>
      </c>
    </row>
    <row r="59" spans="1:12">
      <c r="A59" s="15" t="s">
        <v>86</v>
      </c>
      <c r="B59" s="30">
        <v>941556659.00999999</v>
      </c>
      <c r="C59" s="5">
        <v>193711.66</v>
      </c>
      <c r="D59" s="29">
        <f t="shared" si="1"/>
        <v>2.0573553184115141E-4</v>
      </c>
      <c r="E59" s="18">
        <f t="shared" si="2"/>
        <v>2</v>
      </c>
      <c r="L59" s="29">
        <v>8.8303272605798639E-3</v>
      </c>
    </row>
    <row r="60" spans="1:12">
      <c r="A60" s="15" t="s">
        <v>87</v>
      </c>
      <c r="B60" s="30">
        <v>110689460.64</v>
      </c>
      <c r="C60" s="31">
        <v>0</v>
      </c>
      <c r="D60" s="29">
        <f t="shared" si="1"/>
        <v>0</v>
      </c>
      <c r="E60" s="18">
        <f t="shared" si="2"/>
        <v>1</v>
      </c>
      <c r="L60" s="29">
        <v>1.1847030729877401E-2</v>
      </c>
    </row>
    <row r="61" spans="1:12">
      <c r="A61" s="15" t="s">
        <v>88</v>
      </c>
      <c r="B61" s="30">
        <v>759871229.23000002</v>
      </c>
      <c r="C61" s="5">
        <v>6709911.6299999999</v>
      </c>
      <c r="D61" s="29">
        <f t="shared" si="1"/>
        <v>8.8303272605798639E-3</v>
      </c>
      <c r="E61" s="18">
        <f t="shared" si="2"/>
        <v>3</v>
      </c>
      <c r="L61" s="29">
        <v>1.2241762680734156E-2</v>
      </c>
    </row>
    <row r="62" spans="1:12">
      <c r="A62" s="15" t="s">
        <v>89</v>
      </c>
      <c r="B62" s="30">
        <v>5481232433.7299995</v>
      </c>
      <c r="C62" s="5">
        <v>64936329.079999998</v>
      </c>
      <c r="D62" s="29">
        <f t="shared" si="1"/>
        <v>1.1847030729877401E-2</v>
      </c>
      <c r="E62" s="18">
        <f t="shared" si="2"/>
        <v>4</v>
      </c>
      <c r="L62" s="29">
        <v>5.0712529293959259E-4</v>
      </c>
    </row>
    <row r="63" spans="1:12">
      <c r="A63" s="15" t="s">
        <v>90</v>
      </c>
      <c r="B63" s="30">
        <v>4600618800.4799995</v>
      </c>
      <c r="C63" s="5">
        <v>56319683.539999999</v>
      </c>
      <c r="D63" s="29">
        <f t="shared" si="1"/>
        <v>1.2241762680734156E-2</v>
      </c>
      <c r="E63" s="18">
        <f t="shared" si="2"/>
        <v>4</v>
      </c>
      <c r="L63" s="29">
        <v>1.1650643325826239E-3</v>
      </c>
    </row>
    <row r="64" spans="1:12">
      <c r="A64" s="15" t="s">
        <v>91</v>
      </c>
      <c r="B64" s="30">
        <v>4263613055.9899998</v>
      </c>
      <c r="C64" s="5">
        <v>2162186.02</v>
      </c>
      <c r="D64" s="29">
        <f t="shared" si="1"/>
        <v>5.0712529293959259E-4</v>
      </c>
      <c r="E64" s="18">
        <f t="shared" si="2"/>
        <v>2</v>
      </c>
      <c r="L64" s="29">
        <v>2.8082157482319662E-3</v>
      </c>
    </row>
    <row r="65" spans="1:12">
      <c r="A65" s="15" t="s">
        <v>92</v>
      </c>
      <c r="B65" s="30">
        <v>1865018779.8499999</v>
      </c>
      <c r="C65" s="5">
        <v>2172866.86</v>
      </c>
      <c r="D65" s="29">
        <f t="shared" si="1"/>
        <v>1.1650643325826239E-3</v>
      </c>
      <c r="E65" s="18">
        <f t="shared" si="2"/>
        <v>3</v>
      </c>
      <c r="L65" s="29">
        <v>1.4169376487357895E-3</v>
      </c>
    </row>
    <row r="66" spans="1:12">
      <c r="A66" s="15" t="s">
        <v>93</v>
      </c>
      <c r="B66" s="30">
        <v>2460445510.4099998</v>
      </c>
      <c r="C66" s="5">
        <v>6909461.8300000001</v>
      </c>
      <c r="D66" s="29">
        <f t="shared" si="1"/>
        <v>2.8082157482319662E-3</v>
      </c>
      <c r="E66" s="18">
        <f t="shared" si="2"/>
        <v>3</v>
      </c>
      <c r="L66" s="29">
        <v>0</v>
      </c>
    </row>
    <row r="67" spans="1:12">
      <c r="A67" s="15" t="s">
        <v>94</v>
      </c>
      <c r="B67" s="30">
        <v>2136769830.8399999</v>
      </c>
      <c r="C67" s="5">
        <v>3027669.62</v>
      </c>
      <c r="D67" s="29">
        <f t="shared" ref="D67:D130" si="3">C67/B67</f>
        <v>1.4169376487357895E-3</v>
      </c>
      <c r="E67" s="18">
        <f t="shared" si="2"/>
        <v>3</v>
      </c>
      <c r="L67" s="29">
        <v>1.6321132958331062E-2</v>
      </c>
    </row>
    <row r="68" spans="1:12">
      <c r="A68" s="15" t="s">
        <v>95</v>
      </c>
      <c r="B68" s="30">
        <v>1025273805.58</v>
      </c>
      <c r="C68" s="5">
        <v>0</v>
      </c>
      <c r="D68" s="29">
        <f t="shared" si="3"/>
        <v>0</v>
      </c>
      <c r="E68" s="18">
        <f t="shared" si="2"/>
        <v>1</v>
      </c>
      <c r="L68" s="29">
        <v>7.355897789677341E-3</v>
      </c>
    </row>
    <row r="69" spans="1:12">
      <c r="A69" s="15" t="s">
        <v>96</v>
      </c>
      <c r="B69" s="30">
        <v>1570553393.9000001</v>
      </c>
      <c r="C69" s="5">
        <v>25633210.760000002</v>
      </c>
      <c r="D69" s="29">
        <f t="shared" si="3"/>
        <v>1.6321132958331062E-2</v>
      </c>
      <c r="E69" s="18">
        <f t="shared" si="2"/>
        <v>4</v>
      </c>
      <c r="L69" s="29">
        <v>5.1157780330724776E-3</v>
      </c>
    </row>
    <row r="70" spans="1:12">
      <c r="A70" s="15" t="s">
        <v>97</v>
      </c>
      <c r="B70" s="30">
        <v>12250863785.309999</v>
      </c>
      <c r="C70" s="5">
        <v>90116101.840000004</v>
      </c>
      <c r="D70" s="29">
        <f t="shared" si="3"/>
        <v>7.355897789677341E-3</v>
      </c>
      <c r="E70" s="18">
        <f t="shared" si="2"/>
        <v>3</v>
      </c>
      <c r="L70" s="29">
        <v>2.2572046639120921E-2</v>
      </c>
    </row>
    <row r="71" spans="1:12">
      <c r="A71" s="15" t="s">
        <v>98</v>
      </c>
      <c r="B71" s="30">
        <v>1555318010</v>
      </c>
      <c r="C71" s="5">
        <v>7956661.71</v>
      </c>
      <c r="D71" s="29">
        <f t="shared" si="3"/>
        <v>5.1157780330724776E-3</v>
      </c>
      <c r="E71" s="18">
        <f t="shared" si="2"/>
        <v>3</v>
      </c>
      <c r="L71" s="29">
        <v>2.7830878620355268E-3</v>
      </c>
    </row>
    <row r="72" spans="1:12" ht="20">
      <c r="A72" s="15" t="s">
        <v>99</v>
      </c>
      <c r="B72" s="30">
        <v>6532409255.8999996</v>
      </c>
      <c r="C72" s="5">
        <v>147449846.38999999</v>
      </c>
      <c r="D72" s="29">
        <f t="shared" si="3"/>
        <v>2.2572046639120921E-2</v>
      </c>
      <c r="E72" s="18">
        <f t="shared" ref="E72:E135" si="4">IF(D72&gt;=$I$4,4,IF(D72&gt;=$I$3,3,IF(D72&gt;$I$2,2,1)))</f>
        <v>4</v>
      </c>
      <c r="L72" s="29">
        <v>4.1642186451338459E-4</v>
      </c>
    </row>
    <row r="73" spans="1:12">
      <c r="A73" s="15" t="s">
        <v>100</v>
      </c>
      <c r="B73" s="30">
        <v>562461937.10000002</v>
      </c>
      <c r="C73" s="5">
        <v>1565380.99</v>
      </c>
      <c r="D73" s="29">
        <f t="shared" si="3"/>
        <v>2.7830878620355268E-3</v>
      </c>
      <c r="E73" s="18">
        <f t="shared" si="4"/>
        <v>3</v>
      </c>
      <c r="L73" s="29">
        <v>7.2929844630620279E-4</v>
      </c>
    </row>
    <row r="74" spans="1:12">
      <c r="A74" s="15" t="s">
        <v>101</v>
      </c>
      <c r="B74" s="30">
        <v>299575864.36000001</v>
      </c>
      <c r="C74" s="5">
        <v>124749.94</v>
      </c>
      <c r="D74" s="29">
        <f t="shared" si="3"/>
        <v>4.1642186451338459E-4</v>
      </c>
      <c r="E74" s="18">
        <f t="shared" si="4"/>
        <v>2</v>
      </c>
      <c r="L74" s="29">
        <v>2.8320247439558156E-3</v>
      </c>
    </row>
    <row r="75" spans="1:12">
      <c r="A75" s="15" t="s">
        <v>102</v>
      </c>
      <c r="B75" s="30">
        <v>680188669.69000006</v>
      </c>
      <c r="C75" s="5">
        <v>496060.54</v>
      </c>
      <c r="D75" s="29">
        <f t="shared" si="3"/>
        <v>7.2929844630620279E-4</v>
      </c>
      <c r="E75" s="18">
        <f t="shared" si="4"/>
        <v>2</v>
      </c>
      <c r="L75" s="29">
        <v>0</v>
      </c>
    </row>
    <row r="76" spans="1:12">
      <c r="A76" s="15" t="s">
        <v>103</v>
      </c>
      <c r="B76" s="30">
        <v>15104553218.08</v>
      </c>
      <c r="C76" s="5">
        <v>42776468.460000001</v>
      </c>
      <c r="D76" s="29">
        <f t="shared" si="3"/>
        <v>2.8320247439558156E-3</v>
      </c>
      <c r="E76" s="18">
        <f t="shared" si="4"/>
        <v>3</v>
      </c>
      <c r="L76" s="29">
        <v>4.5211159016773987E-4</v>
      </c>
    </row>
    <row r="77" spans="1:12">
      <c r="A77" s="15" t="s">
        <v>104</v>
      </c>
      <c r="B77" s="30">
        <v>32654.68</v>
      </c>
      <c r="C77" s="31">
        <v>0</v>
      </c>
      <c r="D77" s="29">
        <f t="shared" si="3"/>
        <v>0</v>
      </c>
      <c r="E77" s="18">
        <f t="shared" si="4"/>
        <v>1</v>
      </c>
      <c r="L77" s="29">
        <v>5.014856622817894E-2</v>
      </c>
    </row>
    <row r="78" spans="1:12">
      <c r="A78" s="15" t="s">
        <v>105</v>
      </c>
      <c r="B78" s="30">
        <v>1857273067.6700001</v>
      </c>
      <c r="C78" s="5">
        <v>839694.68</v>
      </c>
      <c r="D78" s="29">
        <f t="shared" si="3"/>
        <v>4.5211159016773987E-4</v>
      </c>
      <c r="E78" s="18">
        <f t="shared" si="4"/>
        <v>2</v>
      </c>
      <c r="L78" s="29">
        <v>0</v>
      </c>
    </row>
    <row r="79" spans="1:12">
      <c r="A79" s="15" t="s">
        <v>106</v>
      </c>
      <c r="B79" s="30">
        <v>12855163157.940001</v>
      </c>
      <c r="C79" s="5">
        <v>644668001</v>
      </c>
      <c r="D79" s="29">
        <f t="shared" si="3"/>
        <v>5.014856622817894E-2</v>
      </c>
      <c r="E79" s="18">
        <f t="shared" si="4"/>
        <v>4</v>
      </c>
      <c r="L79" s="29">
        <v>2.5846406337086063E-2</v>
      </c>
    </row>
    <row r="80" spans="1:12">
      <c r="A80" s="15" t="s">
        <v>107</v>
      </c>
      <c r="B80" s="30">
        <v>789563744.28999996</v>
      </c>
      <c r="C80" s="31">
        <v>0</v>
      </c>
      <c r="D80" s="29">
        <f t="shared" si="3"/>
        <v>0</v>
      </c>
      <c r="E80" s="18">
        <f t="shared" si="4"/>
        <v>1</v>
      </c>
      <c r="L80" s="29">
        <v>6.8779869724805102E-3</v>
      </c>
    </row>
    <row r="81" spans="1:12">
      <c r="A81" s="15" t="s">
        <v>108</v>
      </c>
      <c r="B81" s="30">
        <v>5612524140.4200001</v>
      </c>
      <c r="C81" s="5">
        <v>145063579.50999999</v>
      </c>
      <c r="D81" s="29">
        <f t="shared" si="3"/>
        <v>2.5846406337086063E-2</v>
      </c>
      <c r="E81" s="18">
        <f t="shared" si="4"/>
        <v>4</v>
      </c>
      <c r="L81" s="29">
        <v>3.2906377372453957E-3</v>
      </c>
    </row>
    <row r="82" spans="1:12">
      <c r="A82" s="15" t="s">
        <v>109</v>
      </c>
      <c r="B82" s="30">
        <v>1999837396.47</v>
      </c>
      <c r="C82" s="5">
        <v>13754855.560000001</v>
      </c>
      <c r="D82" s="29">
        <f t="shared" si="3"/>
        <v>6.8779869724805102E-3</v>
      </c>
      <c r="E82" s="18">
        <f t="shared" si="4"/>
        <v>3</v>
      </c>
      <c r="L82" s="29">
        <v>0</v>
      </c>
    </row>
    <row r="83" spans="1:12">
      <c r="A83" s="15" t="s">
        <v>110</v>
      </c>
      <c r="B83" s="30">
        <v>20146857394.73</v>
      </c>
      <c r="C83" s="5">
        <v>66296009.229999997</v>
      </c>
      <c r="D83" s="29">
        <f t="shared" si="3"/>
        <v>3.2906377372453957E-3</v>
      </c>
      <c r="E83" s="18">
        <f t="shared" si="4"/>
        <v>3</v>
      </c>
      <c r="L83" s="29">
        <v>0</v>
      </c>
    </row>
    <row r="84" spans="1:12">
      <c r="A84" s="15" t="s">
        <v>112</v>
      </c>
      <c r="B84" s="30">
        <v>290482690.38999999</v>
      </c>
      <c r="C84" s="31">
        <v>0</v>
      </c>
      <c r="D84" s="29">
        <f t="shared" si="3"/>
        <v>0</v>
      </c>
      <c r="E84" s="18">
        <f t="shared" si="4"/>
        <v>1</v>
      </c>
      <c r="L84" s="29">
        <v>4.5527323944153555E-2</v>
      </c>
    </row>
    <row r="85" spans="1:12">
      <c r="A85" s="15" t="s">
        <v>113</v>
      </c>
      <c r="B85" s="30">
        <v>267295300.59</v>
      </c>
      <c r="C85" s="31">
        <v>0</v>
      </c>
      <c r="D85" s="29">
        <f t="shared" si="3"/>
        <v>0</v>
      </c>
      <c r="E85" s="18">
        <f t="shared" si="4"/>
        <v>1</v>
      </c>
      <c r="L85" s="29">
        <v>0</v>
      </c>
    </row>
    <row r="86" spans="1:12">
      <c r="A86" s="15" t="s">
        <v>114</v>
      </c>
      <c r="B86" s="30">
        <v>7343604866.3900003</v>
      </c>
      <c r="C86" s="5">
        <v>334334677.67000002</v>
      </c>
      <c r="D86" s="29">
        <f t="shared" si="3"/>
        <v>4.5527323944153555E-2</v>
      </c>
      <c r="E86" s="18">
        <f t="shared" si="4"/>
        <v>4</v>
      </c>
      <c r="L86" s="29">
        <v>1.5738498178837702E-2</v>
      </c>
    </row>
    <row r="87" spans="1:12">
      <c r="A87" s="15" t="s">
        <v>115</v>
      </c>
      <c r="B87" s="30">
        <v>280070741.13999999</v>
      </c>
      <c r="C87" s="31">
        <v>0</v>
      </c>
      <c r="D87" s="29">
        <f t="shared" si="3"/>
        <v>0</v>
      </c>
      <c r="E87" s="18">
        <f t="shared" si="4"/>
        <v>1</v>
      </c>
      <c r="L87" s="29">
        <v>2.8141220908653987E-2</v>
      </c>
    </row>
    <row r="88" spans="1:12">
      <c r="A88" s="15" t="s">
        <v>116</v>
      </c>
      <c r="B88" s="30">
        <v>106790341880.89999</v>
      </c>
      <c r="C88" s="5">
        <v>1680719601.21</v>
      </c>
      <c r="D88" s="29">
        <f t="shared" si="3"/>
        <v>1.5738498178837702E-2</v>
      </c>
      <c r="E88" s="18">
        <f t="shared" si="4"/>
        <v>4</v>
      </c>
      <c r="L88" s="29">
        <v>0</v>
      </c>
    </row>
    <row r="89" spans="1:12">
      <c r="A89" s="15" t="s">
        <v>117</v>
      </c>
      <c r="B89" s="30">
        <v>50114648840.139999</v>
      </c>
      <c r="C89" s="5">
        <v>1410287403.77</v>
      </c>
      <c r="D89" s="29">
        <f t="shared" si="3"/>
        <v>2.8141220908653987E-2</v>
      </c>
      <c r="E89" s="18">
        <f t="shared" si="4"/>
        <v>4</v>
      </c>
      <c r="L89" s="29">
        <v>5.1128280450401667E-3</v>
      </c>
    </row>
    <row r="90" spans="1:12" ht="20">
      <c r="A90" s="32" t="s">
        <v>118</v>
      </c>
      <c r="B90" s="30">
        <v>38853785.439999998</v>
      </c>
      <c r="C90" s="31">
        <v>0</v>
      </c>
      <c r="D90" s="29">
        <f t="shared" si="3"/>
        <v>0</v>
      </c>
      <c r="E90" s="18">
        <f t="shared" si="4"/>
        <v>1</v>
      </c>
      <c r="L90" s="29">
        <v>5.6962356613746226E-2</v>
      </c>
    </row>
    <row r="91" spans="1:12" ht="20">
      <c r="A91" s="15" t="s">
        <v>119</v>
      </c>
      <c r="B91" s="30">
        <v>13735532961.67</v>
      </c>
      <c r="C91" s="5">
        <v>70227418.140000001</v>
      </c>
      <c r="D91" s="29">
        <f t="shared" si="3"/>
        <v>5.1128280450401667E-3</v>
      </c>
      <c r="E91" s="18">
        <f t="shared" si="4"/>
        <v>3</v>
      </c>
      <c r="L91" s="29">
        <v>5.6980211525522503E-2</v>
      </c>
    </row>
    <row r="92" spans="1:12" ht="20">
      <c r="A92" s="15" t="s">
        <v>120</v>
      </c>
      <c r="B92" s="30">
        <v>2193288024.1799998</v>
      </c>
      <c r="C92" s="5">
        <v>124934854.59</v>
      </c>
      <c r="D92" s="29">
        <f t="shared" si="3"/>
        <v>5.6962356613746226E-2</v>
      </c>
      <c r="E92" s="18">
        <f t="shared" si="4"/>
        <v>4</v>
      </c>
      <c r="L92" s="29">
        <v>0</v>
      </c>
    </row>
    <row r="93" spans="1:12" ht="20">
      <c r="A93" s="15" t="s">
        <v>121</v>
      </c>
      <c r="B93" s="30">
        <v>4454502498.9300003</v>
      </c>
      <c r="C93" s="5">
        <v>253818494.63</v>
      </c>
      <c r="D93" s="29">
        <f t="shared" si="3"/>
        <v>5.6980211525522503E-2</v>
      </c>
      <c r="E93" s="18">
        <f t="shared" si="4"/>
        <v>4</v>
      </c>
      <c r="L93" s="29">
        <v>2.2358213265402421E-2</v>
      </c>
    </row>
    <row r="94" spans="1:12">
      <c r="A94" s="15" t="s">
        <v>122</v>
      </c>
      <c r="B94" s="30">
        <v>1098140606.45</v>
      </c>
      <c r="C94" s="31">
        <v>0</v>
      </c>
      <c r="D94" s="29">
        <f t="shared" si="3"/>
        <v>0</v>
      </c>
      <c r="E94" s="18">
        <f t="shared" si="4"/>
        <v>1</v>
      </c>
      <c r="L94" s="29">
        <v>1.7414326008266225E-4</v>
      </c>
    </row>
    <row r="95" spans="1:12">
      <c r="A95" s="15" t="s">
        <v>123</v>
      </c>
      <c r="B95" s="30">
        <v>1353978679.8099999</v>
      </c>
      <c r="C95" s="5">
        <v>30272544.079999998</v>
      </c>
      <c r="D95" s="29">
        <f t="shared" si="3"/>
        <v>2.2358213265402421E-2</v>
      </c>
      <c r="E95" s="18">
        <f t="shared" si="4"/>
        <v>4</v>
      </c>
      <c r="L95" s="29">
        <v>2.7307189170866011E-3</v>
      </c>
    </row>
    <row r="96" spans="1:12">
      <c r="A96" s="15" t="s">
        <v>124</v>
      </c>
      <c r="B96" s="30">
        <v>3705449522.96</v>
      </c>
      <c r="C96" s="5">
        <v>645279.06000000006</v>
      </c>
      <c r="D96" s="29">
        <f t="shared" si="3"/>
        <v>1.7414326008266225E-4</v>
      </c>
      <c r="E96" s="18">
        <f t="shared" si="4"/>
        <v>2</v>
      </c>
      <c r="L96" s="29">
        <v>2.4611316414902625E-3</v>
      </c>
    </row>
    <row r="97" spans="1:12">
      <c r="A97" s="15" t="s">
        <v>125</v>
      </c>
      <c r="B97" s="30">
        <v>7108670203.4899998</v>
      </c>
      <c r="C97" s="5">
        <v>19411780.199999999</v>
      </c>
      <c r="D97" s="29">
        <f t="shared" si="3"/>
        <v>2.7307189170866011E-3</v>
      </c>
      <c r="E97" s="18">
        <f t="shared" si="4"/>
        <v>3</v>
      </c>
      <c r="L97" s="29">
        <v>1.9430473790562081E-3</v>
      </c>
    </row>
    <row r="98" spans="1:12">
      <c r="A98" s="15" t="s">
        <v>126</v>
      </c>
      <c r="B98" s="30">
        <v>2477465559.8299999</v>
      </c>
      <c r="C98" s="5">
        <v>6097368.8799999999</v>
      </c>
      <c r="D98" s="29">
        <f t="shared" si="3"/>
        <v>2.4611316414902625E-3</v>
      </c>
      <c r="E98" s="18">
        <f t="shared" si="4"/>
        <v>3</v>
      </c>
      <c r="L98" s="29">
        <v>8.4884266876282077E-4</v>
      </c>
    </row>
    <row r="99" spans="1:12">
      <c r="A99" s="15" t="s">
        <v>127</v>
      </c>
      <c r="B99" s="30">
        <v>1920318716.99</v>
      </c>
      <c r="C99" s="5">
        <v>3731270.25</v>
      </c>
      <c r="D99" s="29">
        <f t="shared" si="3"/>
        <v>1.9430473790562081E-3</v>
      </c>
      <c r="E99" s="18">
        <f t="shared" si="4"/>
        <v>3</v>
      </c>
      <c r="L99" s="29">
        <v>1.7993661873217503E-2</v>
      </c>
    </row>
    <row r="100" spans="1:12">
      <c r="A100" s="15" t="s">
        <v>128</v>
      </c>
      <c r="B100" s="30">
        <v>3693377083.1399999</v>
      </c>
      <c r="C100" s="5">
        <v>3135096.06</v>
      </c>
      <c r="D100" s="29">
        <f t="shared" si="3"/>
        <v>8.4884266876282077E-4</v>
      </c>
      <c r="E100" s="18">
        <f t="shared" si="4"/>
        <v>2</v>
      </c>
      <c r="L100" s="29">
        <v>1.0946052058036223E-2</v>
      </c>
    </row>
    <row r="101" spans="1:12">
      <c r="A101" s="15" t="s">
        <v>129</v>
      </c>
      <c r="B101" s="30">
        <v>2058528314.0799999</v>
      </c>
      <c r="C101" s="5">
        <v>37040462.439999998</v>
      </c>
      <c r="D101" s="29">
        <f t="shared" si="3"/>
        <v>1.7993661873217503E-2</v>
      </c>
      <c r="E101" s="18">
        <f t="shared" si="4"/>
        <v>4</v>
      </c>
      <c r="L101" s="29">
        <v>0</v>
      </c>
    </row>
    <row r="102" spans="1:12">
      <c r="A102" s="15" t="s">
        <v>130</v>
      </c>
      <c r="B102" s="30">
        <v>2875366783.6700001</v>
      </c>
      <c r="C102" s="5">
        <v>31473914.5</v>
      </c>
      <c r="D102" s="29">
        <f t="shared" si="3"/>
        <v>1.0946052058036223E-2</v>
      </c>
      <c r="E102" s="18">
        <f t="shared" si="4"/>
        <v>4</v>
      </c>
      <c r="L102" s="29">
        <v>1.3331173340562757E-2</v>
      </c>
    </row>
    <row r="103" spans="1:12">
      <c r="A103" s="15" t="s">
        <v>131</v>
      </c>
      <c r="B103" s="30">
        <v>195026955.99000001</v>
      </c>
      <c r="C103" s="31">
        <v>0</v>
      </c>
      <c r="D103" s="29">
        <f t="shared" si="3"/>
        <v>0</v>
      </c>
      <c r="E103" s="18">
        <f t="shared" si="4"/>
        <v>1</v>
      </c>
      <c r="L103" s="29">
        <v>6.7328866997736357E-5</v>
      </c>
    </row>
    <row r="104" spans="1:12">
      <c r="A104" s="15" t="s">
        <v>132</v>
      </c>
      <c r="B104" s="30">
        <v>637035588.91999996</v>
      </c>
      <c r="C104" s="5">
        <v>8492431.8599999994</v>
      </c>
      <c r="D104" s="29">
        <f t="shared" si="3"/>
        <v>1.3331173340562757E-2</v>
      </c>
      <c r="E104" s="18">
        <f t="shared" si="4"/>
        <v>4</v>
      </c>
      <c r="L104" s="29">
        <v>3.9428312978705572E-4</v>
      </c>
    </row>
    <row r="105" spans="1:12">
      <c r="A105" s="15" t="s">
        <v>133</v>
      </c>
      <c r="B105" s="30">
        <v>473963567.52999997</v>
      </c>
      <c r="C105" s="5">
        <v>31911.43</v>
      </c>
      <c r="D105" s="29">
        <f t="shared" si="3"/>
        <v>6.7328866997736357E-5</v>
      </c>
      <c r="E105" s="18">
        <f t="shared" si="4"/>
        <v>2</v>
      </c>
      <c r="L105" s="29">
        <v>1.8740652004533977E-2</v>
      </c>
    </row>
    <row r="106" spans="1:12">
      <c r="A106" s="15" t="s">
        <v>134</v>
      </c>
      <c r="B106" s="30">
        <v>2068895416.45</v>
      </c>
      <c r="C106" s="5">
        <v>815730.56</v>
      </c>
      <c r="D106" s="29">
        <f t="shared" si="3"/>
        <v>3.9428312978705572E-4</v>
      </c>
      <c r="E106" s="18">
        <f t="shared" si="4"/>
        <v>2</v>
      </c>
      <c r="L106" s="29">
        <v>3.3892829909430301E-2</v>
      </c>
    </row>
    <row r="107" spans="1:12">
      <c r="A107" s="15" t="s">
        <v>135</v>
      </c>
      <c r="B107" s="30">
        <v>203614568.43000001</v>
      </c>
      <c r="C107" s="5">
        <v>3815869.77</v>
      </c>
      <c r="D107" s="29">
        <f t="shared" si="3"/>
        <v>1.8740652004533977E-2</v>
      </c>
      <c r="E107" s="18">
        <f t="shared" si="4"/>
        <v>4</v>
      </c>
      <c r="L107" s="29">
        <v>0</v>
      </c>
    </row>
    <row r="108" spans="1:12">
      <c r="A108" s="15" t="s">
        <v>136</v>
      </c>
      <c r="B108" s="30">
        <v>4229036038.98</v>
      </c>
      <c r="C108" s="5">
        <v>143333999.15000001</v>
      </c>
      <c r="D108" s="29">
        <f t="shared" si="3"/>
        <v>3.3892829909430301E-2</v>
      </c>
      <c r="E108" s="18">
        <f t="shared" si="4"/>
        <v>4</v>
      </c>
      <c r="L108" s="29">
        <v>1.3536934097297206E-3</v>
      </c>
    </row>
    <row r="109" spans="1:12">
      <c r="A109" s="15" t="s">
        <v>137</v>
      </c>
      <c r="B109" s="30">
        <v>1457136249.6700001</v>
      </c>
      <c r="C109" s="31">
        <v>0</v>
      </c>
      <c r="D109" s="29">
        <f t="shared" si="3"/>
        <v>0</v>
      </c>
      <c r="E109" s="18">
        <f t="shared" si="4"/>
        <v>1</v>
      </c>
      <c r="L109" s="29">
        <v>1.2158746315003521E-2</v>
      </c>
    </row>
    <row r="110" spans="1:12">
      <c r="A110" s="15" t="s">
        <v>138</v>
      </c>
      <c r="B110" s="30">
        <v>5653303048.5299997</v>
      </c>
      <c r="C110" s="5">
        <v>7652839.0800000001</v>
      </c>
      <c r="D110" s="29">
        <f t="shared" si="3"/>
        <v>1.3536934097297206E-3</v>
      </c>
      <c r="E110" s="18">
        <f t="shared" si="4"/>
        <v>3</v>
      </c>
      <c r="L110" s="29">
        <v>6.4712576300984652E-4</v>
      </c>
    </row>
    <row r="111" spans="1:12">
      <c r="A111" s="15" t="s">
        <v>139</v>
      </c>
      <c r="B111" s="30">
        <v>2947927126.8099999</v>
      </c>
      <c r="C111" s="5">
        <v>35843098.090000004</v>
      </c>
      <c r="D111" s="29">
        <f t="shared" si="3"/>
        <v>1.2158746315003521E-2</v>
      </c>
      <c r="E111" s="18">
        <f t="shared" si="4"/>
        <v>4</v>
      </c>
      <c r="L111" s="29">
        <v>9.249059241852188E-3</v>
      </c>
    </row>
    <row r="112" spans="1:12">
      <c r="A112" s="15" t="s">
        <v>140</v>
      </c>
      <c r="B112" s="30">
        <v>3696747211.6599998</v>
      </c>
      <c r="C112" s="5">
        <v>2392260.36</v>
      </c>
      <c r="D112" s="29">
        <f t="shared" si="3"/>
        <v>6.4712576300984652E-4</v>
      </c>
      <c r="E112" s="18">
        <f t="shared" si="4"/>
        <v>2</v>
      </c>
      <c r="L112" s="29">
        <v>8.0305916018073959E-5</v>
      </c>
    </row>
    <row r="113" spans="1:12">
      <c r="A113" s="15" t="s">
        <v>141</v>
      </c>
      <c r="B113" s="30">
        <v>629620975.25</v>
      </c>
      <c r="C113" s="5">
        <v>5823401.7000000002</v>
      </c>
      <c r="D113" s="29">
        <f t="shared" si="3"/>
        <v>9.249059241852188E-3</v>
      </c>
      <c r="E113" s="18">
        <f t="shared" si="4"/>
        <v>3</v>
      </c>
      <c r="L113" s="29">
        <v>3.0756786860692579E-3</v>
      </c>
    </row>
    <row r="114" spans="1:12">
      <c r="A114" s="15" t="s">
        <v>142</v>
      </c>
      <c r="B114" s="30">
        <v>84362023.189999998</v>
      </c>
      <c r="C114" s="5">
        <v>95865876.480000004</v>
      </c>
      <c r="D114" s="29">
        <f t="shared" si="3"/>
        <v>1.1363629374332458</v>
      </c>
      <c r="E114" s="18">
        <f t="shared" si="4"/>
        <v>4</v>
      </c>
      <c r="L114" s="29">
        <v>5.8357611937673486E-3</v>
      </c>
    </row>
    <row r="115" spans="1:12">
      <c r="A115" s="15" t="s">
        <v>144</v>
      </c>
      <c r="B115" s="30">
        <v>4090351449.6500001</v>
      </c>
      <c r="C115" s="5">
        <v>328479.42</v>
      </c>
      <c r="D115" s="29">
        <f t="shared" si="3"/>
        <v>8.0305916018073959E-5</v>
      </c>
      <c r="E115" s="18">
        <f t="shared" si="4"/>
        <v>2</v>
      </c>
      <c r="L115" s="29">
        <v>2.2016736066529227E-3</v>
      </c>
    </row>
    <row r="116" spans="1:12" ht="20">
      <c r="A116" s="15" t="s">
        <v>145</v>
      </c>
      <c r="B116" s="30">
        <v>1117133498.23</v>
      </c>
      <c r="C116" s="5">
        <v>3435943.69</v>
      </c>
      <c r="D116" s="29">
        <f t="shared" si="3"/>
        <v>3.0756786860692579E-3</v>
      </c>
      <c r="E116" s="18">
        <f t="shared" si="4"/>
        <v>3</v>
      </c>
      <c r="L116" s="29">
        <v>9.9072843299477954E-3</v>
      </c>
    </row>
    <row r="117" spans="1:12" ht="20">
      <c r="A117" s="15" t="s">
        <v>146</v>
      </c>
      <c r="B117" s="30">
        <v>2348604170.8899999</v>
      </c>
      <c r="C117" s="5">
        <v>13705893.08</v>
      </c>
      <c r="D117" s="29">
        <f t="shared" si="3"/>
        <v>5.8357611937673486E-3</v>
      </c>
      <c r="E117" s="18">
        <f t="shared" si="4"/>
        <v>3</v>
      </c>
      <c r="L117" s="29">
        <v>1.1956793140041376E-3</v>
      </c>
    </row>
    <row r="118" spans="1:12">
      <c r="A118" s="15" t="s">
        <v>147</v>
      </c>
      <c r="B118" s="30">
        <v>1386364950.1800001</v>
      </c>
      <c r="C118" s="5">
        <v>3052323.12</v>
      </c>
      <c r="D118" s="29">
        <f t="shared" si="3"/>
        <v>2.2016736066529227E-3</v>
      </c>
      <c r="E118" s="18">
        <f t="shared" si="4"/>
        <v>3</v>
      </c>
      <c r="L118" s="29">
        <v>0</v>
      </c>
    </row>
    <row r="119" spans="1:12">
      <c r="A119" s="15" t="s">
        <v>148</v>
      </c>
      <c r="B119" s="30">
        <v>31145889721.490002</v>
      </c>
      <c r="C119" s="5">
        <v>308571185.18000001</v>
      </c>
      <c r="D119" s="29">
        <f t="shared" si="3"/>
        <v>9.9072843299477954E-3</v>
      </c>
      <c r="E119" s="18">
        <f t="shared" si="4"/>
        <v>4</v>
      </c>
      <c r="L119" s="29">
        <v>0</v>
      </c>
    </row>
    <row r="120" spans="1:12">
      <c r="A120" s="15" t="s">
        <v>150</v>
      </c>
      <c r="B120" s="30">
        <v>3387815957.4699998</v>
      </c>
      <c r="C120" s="5">
        <v>4050741.46</v>
      </c>
      <c r="D120" s="29">
        <f t="shared" si="3"/>
        <v>1.1956793140041376E-3</v>
      </c>
      <c r="E120" s="18">
        <f t="shared" si="4"/>
        <v>3</v>
      </c>
      <c r="L120" s="29">
        <v>0</v>
      </c>
    </row>
    <row r="121" spans="1:12">
      <c r="A121" s="15" t="s">
        <v>151</v>
      </c>
      <c r="B121" s="30">
        <v>2267098894.27</v>
      </c>
      <c r="C121" s="31">
        <v>0</v>
      </c>
      <c r="D121" s="29">
        <f t="shared" si="3"/>
        <v>0</v>
      </c>
      <c r="E121" s="18">
        <f t="shared" si="4"/>
        <v>1</v>
      </c>
      <c r="L121" s="29">
        <v>0</v>
      </c>
    </row>
    <row r="122" spans="1:12">
      <c r="A122" s="15" t="s">
        <v>152</v>
      </c>
      <c r="B122" s="30">
        <v>468556199.25999999</v>
      </c>
      <c r="C122" s="5">
        <v>0</v>
      </c>
      <c r="D122" s="29">
        <f t="shared" si="3"/>
        <v>0</v>
      </c>
      <c r="E122" s="18">
        <f t="shared" si="4"/>
        <v>1</v>
      </c>
      <c r="L122" s="29">
        <v>2.7497616723571104E-3</v>
      </c>
    </row>
    <row r="123" spans="1:12">
      <c r="A123" s="15" t="s">
        <v>153</v>
      </c>
      <c r="B123" s="30">
        <v>647911034.73000002</v>
      </c>
      <c r="C123" s="31">
        <v>0</v>
      </c>
      <c r="D123" s="29">
        <f t="shared" si="3"/>
        <v>0</v>
      </c>
      <c r="E123" s="18">
        <f t="shared" si="4"/>
        <v>1</v>
      </c>
      <c r="L123" s="29">
        <v>0</v>
      </c>
    </row>
    <row r="124" spans="1:12">
      <c r="A124" s="15" t="s">
        <v>154</v>
      </c>
      <c r="B124" s="30">
        <v>357589960.19</v>
      </c>
      <c r="C124" s="31">
        <v>0</v>
      </c>
      <c r="D124" s="29">
        <f t="shared" si="3"/>
        <v>0</v>
      </c>
      <c r="E124" s="18">
        <f t="shared" si="4"/>
        <v>1</v>
      </c>
      <c r="L124" s="29">
        <v>0</v>
      </c>
    </row>
    <row r="125" spans="1:12">
      <c r="A125" s="15" t="s">
        <v>155</v>
      </c>
      <c r="B125" s="30">
        <v>180073635.09999999</v>
      </c>
      <c r="C125" s="5">
        <v>495159.58</v>
      </c>
      <c r="D125" s="29">
        <f t="shared" si="3"/>
        <v>2.7497616723571104E-3</v>
      </c>
      <c r="E125" s="18">
        <f t="shared" si="4"/>
        <v>3</v>
      </c>
      <c r="L125" s="29">
        <v>0</v>
      </c>
    </row>
    <row r="126" spans="1:12">
      <c r="A126" s="15" t="s">
        <v>156</v>
      </c>
      <c r="B126" s="30">
        <v>853741989.76999998</v>
      </c>
      <c r="C126" s="31">
        <v>0</v>
      </c>
      <c r="D126" s="29">
        <f t="shared" si="3"/>
        <v>0</v>
      </c>
      <c r="E126" s="18">
        <f t="shared" si="4"/>
        <v>1</v>
      </c>
      <c r="L126" s="29">
        <v>0</v>
      </c>
    </row>
    <row r="127" spans="1:12">
      <c r="A127" s="15" t="s">
        <v>304</v>
      </c>
      <c r="B127" s="30">
        <v>6579165.5899999999</v>
      </c>
      <c r="C127" s="5">
        <v>0</v>
      </c>
      <c r="D127" s="29">
        <f t="shared" si="3"/>
        <v>0</v>
      </c>
      <c r="E127" s="18">
        <f t="shared" si="4"/>
        <v>1</v>
      </c>
      <c r="L127" s="29">
        <v>0</v>
      </c>
    </row>
    <row r="128" spans="1:12">
      <c r="A128" s="15" t="s">
        <v>157</v>
      </c>
      <c r="B128" s="30">
        <v>456545188.42000002</v>
      </c>
      <c r="C128" s="31">
        <v>0</v>
      </c>
      <c r="D128" s="29">
        <f t="shared" si="3"/>
        <v>0</v>
      </c>
      <c r="E128" s="18">
        <f t="shared" si="4"/>
        <v>1</v>
      </c>
      <c r="L128" s="29">
        <v>0</v>
      </c>
    </row>
    <row r="129" spans="1:12">
      <c r="A129" s="15" t="s">
        <v>158</v>
      </c>
      <c r="B129" s="30">
        <v>436321788.27999997</v>
      </c>
      <c r="C129" s="31">
        <v>0</v>
      </c>
      <c r="D129" s="29">
        <f t="shared" si="3"/>
        <v>0</v>
      </c>
      <c r="E129" s="18">
        <f t="shared" si="4"/>
        <v>1</v>
      </c>
      <c r="L129" s="29">
        <v>0</v>
      </c>
    </row>
    <row r="130" spans="1:12">
      <c r="A130" s="15" t="s">
        <v>159</v>
      </c>
      <c r="B130" s="30">
        <v>1180219438.5699999</v>
      </c>
      <c r="C130" s="31">
        <v>0</v>
      </c>
      <c r="D130" s="29">
        <f t="shared" si="3"/>
        <v>0</v>
      </c>
      <c r="E130" s="18">
        <f t="shared" si="4"/>
        <v>1</v>
      </c>
      <c r="L130" s="29">
        <v>4.6312525291797392E-2</v>
      </c>
    </row>
    <row r="131" spans="1:12">
      <c r="A131" s="15" t="s">
        <v>160</v>
      </c>
      <c r="B131" s="30">
        <v>57796000.090000004</v>
      </c>
      <c r="C131" s="31">
        <v>0</v>
      </c>
      <c r="D131" s="29">
        <f t="shared" ref="D131:D194" si="5">C131/B131</f>
        <v>0</v>
      </c>
      <c r="E131" s="18">
        <f t="shared" si="4"/>
        <v>1</v>
      </c>
      <c r="L131" s="29">
        <v>0</v>
      </c>
    </row>
    <row r="132" spans="1:12">
      <c r="A132" s="15" t="s">
        <v>161</v>
      </c>
      <c r="B132" s="30">
        <v>58937295.93</v>
      </c>
      <c r="C132" s="5">
        <v>28390712.890000001</v>
      </c>
      <c r="D132" s="29">
        <f t="shared" si="5"/>
        <v>0.48171047622747631</v>
      </c>
      <c r="E132" s="18">
        <f t="shared" si="4"/>
        <v>4</v>
      </c>
      <c r="L132" s="29">
        <v>2.5197572948306318E-3</v>
      </c>
    </row>
    <row r="133" spans="1:12">
      <c r="A133" s="15" t="s">
        <v>162</v>
      </c>
      <c r="B133" s="30">
        <v>407197106.19</v>
      </c>
      <c r="C133" s="31">
        <v>0</v>
      </c>
      <c r="D133" s="29">
        <f t="shared" si="5"/>
        <v>0</v>
      </c>
      <c r="E133" s="18">
        <f t="shared" si="4"/>
        <v>1</v>
      </c>
      <c r="L133" s="29">
        <v>1.1912841567420089E-2</v>
      </c>
    </row>
    <row r="134" spans="1:12">
      <c r="A134" s="15" t="s">
        <v>163</v>
      </c>
      <c r="B134" s="30">
        <v>3875085382.6100001</v>
      </c>
      <c r="C134" s="5">
        <v>179464989.78999999</v>
      </c>
      <c r="D134" s="29">
        <f t="shared" si="5"/>
        <v>4.6312525291797392E-2</v>
      </c>
      <c r="E134" s="18">
        <f t="shared" si="4"/>
        <v>4</v>
      </c>
      <c r="L134" s="29">
        <v>0</v>
      </c>
    </row>
    <row r="135" spans="1:12">
      <c r="A135" s="15" t="s">
        <v>164</v>
      </c>
      <c r="B135" s="30">
        <v>126577890.91</v>
      </c>
      <c r="C135" s="31">
        <v>0</v>
      </c>
      <c r="D135" s="29">
        <f t="shared" si="5"/>
        <v>0</v>
      </c>
      <c r="E135" s="18">
        <f t="shared" si="4"/>
        <v>1</v>
      </c>
      <c r="L135" s="29">
        <v>0</v>
      </c>
    </row>
    <row r="136" spans="1:12">
      <c r="A136" s="15" t="s">
        <v>165</v>
      </c>
      <c r="B136" s="30">
        <v>690473123.57000005</v>
      </c>
      <c r="C136" s="5">
        <v>1739824.69</v>
      </c>
      <c r="D136" s="29">
        <f t="shared" si="5"/>
        <v>2.5197572948306318E-3</v>
      </c>
      <c r="E136" s="18">
        <f t="shared" ref="E136:E199" si="6">IF(D136&gt;=$I$4,4,IF(D136&gt;=$I$3,3,IF(D136&gt;$I$2,2,1)))</f>
        <v>3</v>
      </c>
      <c r="L136" s="29">
        <v>2.8899376948111324E-4</v>
      </c>
    </row>
    <row r="137" spans="1:12">
      <c r="A137" s="15" t="s">
        <v>166</v>
      </c>
      <c r="B137" s="30">
        <v>9089350250.9200001</v>
      </c>
      <c r="C137" s="5">
        <v>108279989.48999999</v>
      </c>
      <c r="D137" s="29">
        <f t="shared" si="5"/>
        <v>1.1912841567420089E-2</v>
      </c>
      <c r="E137" s="18">
        <f t="shared" si="6"/>
        <v>4</v>
      </c>
      <c r="L137" s="29">
        <v>9.8666936595735331E-4</v>
      </c>
    </row>
    <row r="138" spans="1:12" ht="20">
      <c r="A138" s="15" t="s">
        <v>167</v>
      </c>
      <c r="B138" s="30">
        <v>1835018.18</v>
      </c>
      <c r="C138" s="31">
        <v>0</v>
      </c>
      <c r="D138" s="29">
        <f t="shared" si="5"/>
        <v>0</v>
      </c>
      <c r="E138" s="18">
        <f t="shared" si="6"/>
        <v>1</v>
      </c>
      <c r="L138" s="29">
        <v>2.3542244144027684E-3</v>
      </c>
    </row>
    <row r="139" spans="1:12">
      <c r="A139" s="15" t="s">
        <v>168</v>
      </c>
      <c r="B139" s="30">
        <v>1987882991.02</v>
      </c>
      <c r="C139" s="31">
        <v>0</v>
      </c>
      <c r="D139" s="29">
        <f t="shared" si="5"/>
        <v>0</v>
      </c>
      <c r="E139" s="18">
        <f t="shared" si="6"/>
        <v>1</v>
      </c>
      <c r="L139" s="29">
        <v>0</v>
      </c>
    </row>
    <row r="140" spans="1:12">
      <c r="A140" s="15" t="s">
        <v>169</v>
      </c>
      <c r="B140" s="30">
        <v>4041098055.8400002</v>
      </c>
      <c r="C140" s="5">
        <v>1167852.1599999999</v>
      </c>
      <c r="D140" s="29">
        <f t="shared" si="5"/>
        <v>2.8899376948111324E-4</v>
      </c>
      <c r="E140" s="18">
        <f t="shared" si="6"/>
        <v>2</v>
      </c>
      <c r="L140" s="29">
        <v>1.3050735924183947E-2</v>
      </c>
    </row>
    <row r="141" spans="1:12">
      <c r="A141" s="15" t="s">
        <v>170</v>
      </c>
      <c r="B141" s="30">
        <v>2558480628.9699998</v>
      </c>
      <c r="C141" s="5">
        <v>2524374.46</v>
      </c>
      <c r="D141" s="29">
        <f t="shared" si="5"/>
        <v>9.8666936595735331E-4</v>
      </c>
      <c r="E141" s="18">
        <f t="shared" si="6"/>
        <v>2</v>
      </c>
      <c r="L141" s="29">
        <v>3.1609488756655026E-4</v>
      </c>
    </row>
    <row r="142" spans="1:12">
      <c r="A142" s="15" t="s">
        <v>171</v>
      </c>
      <c r="B142" s="30">
        <v>10529353811.110001</v>
      </c>
      <c r="C142" s="5">
        <v>24788461.809999999</v>
      </c>
      <c r="D142" s="29">
        <f t="shared" si="5"/>
        <v>2.3542244144027684E-3</v>
      </c>
      <c r="E142" s="18">
        <f t="shared" si="6"/>
        <v>3</v>
      </c>
      <c r="L142" s="29">
        <v>0</v>
      </c>
    </row>
    <row r="143" spans="1:12">
      <c r="A143" s="15" t="s">
        <v>172</v>
      </c>
      <c r="B143" s="30">
        <v>160401868.16999999</v>
      </c>
      <c r="C143" s="31">
        <v>0</v>
      </c>
      <c r="D143" s="29">
        <f t="shared" si="5"/>
        <v>0</v>
      </c>
      <c r="E143" s="18">
        <f t="shared" si="6"/>
        <v>1</v>
      </c>
      <c r="L143" s="29">
        <v>2.2276063450330169E-3</v>
      </c>
    </row>
    <row r="144" spans="1:12">
      <c r="A144" s="15" t="s">
        <v>173</v>
      </c>
      <c r="B144" s="30">
        <v>3611567674.3299999</v>
      </c>
      <c r="C144" s="5">
        <v>47133615.990000002</v>
      </c>
      <c r="D144" s="29">
        <f t="shared" si="5"/>
        <v>1.3050735924183947E-2</v>
      </c>
      <c r="E144" s="18">
        <f t="shared" si="6"/>
        <v>4</v>
      </c>
      <c r="L144" s="29">
        <v>0</v>
      </c>
    </row>
    <row r="145" spans="1:12">
      <c r="A145" s="15" t="s">
        <v>174</v>
      </c>
      <c r="B145" s="30">
        <v>3989008489.5300002</v>
      </c>
      <c r="C145" s="5">
        <v>1260905.19</v>
      </c>
      <c r="D145" s="29">
        <f t="shared" si="5"/>
        <v>3.1609488756655026E-4</v>
      </c>
      <c r="E145" s="18">
        <f t="shared" si="6"/>
        <v>2</v>
      </c>
      <c r="L145" s="29">
        <v>0</v>
      </c>
    </row>
    <row r="146" spans="1:12">
      <c r="A146" s="15" t="s">
        <v>175</v>
      </c>
      <c r="B146" s="30">
        <v>150263833.50999999</v>
      </c>
      <c r="C146" s="31">
        <v>0</v>
      </c>
      <c r="D146" s="29">
        <f t="shared" si="5"/>
        <v>0</v>
      </c>
      <c r="E146" s="18">
        <f t="shared" si="6"/>
        <v>1</v>
      </c>
      <c r="L146" s="29">
        <v>0.16371320038043774</v>
      </c>
    </row>
    <row r="147" spans="1:12">
      <c r="A147" s="15" t="s">
        <v>176</v>
      </c>
      <c r="B147" s="30">
        <v>330472967.82999998</v>
      </c>
      <c r="C147" s="5">
        <v>736163.68</v>
      </c>
      <c r="D147" s="29">
        <f t="shared" si="5"/>
        <v>2.2276063450330169E-3</v>
      </c>
      <c r="E147" s="18">
        <f t="shared" si="6"/>
        <v>3</v>
      </c>
      <c r="L147" s="29">
        <v>6.5033854168283977E-3</v>
      </c>
    </row>
    <row r="148" spans="1:12" ht="20">
      <c r="A148" s="15" t="s">
        <v>177</v>
      </c>
      <c r="B148" s="30">
        <v>16458400.08</v>
      </c>
      <c r="C148" s="31">
        <v>0</v>
      </c>
      <c r="D148" s="29">
        <f t="shared" si="5"/>
        <v>0</v>
      </c>
      <c r="E148" s="18">
        <f t="shared" si="6"/>
        <v>1</v>
      </c>
      <c r="L148" s="29">
        <v>0</v>
      </c>
    </row>
    <row r="149" spans="1:12">
      <c r="A149" s="15" t="s">
        <v>178</v>
      </c>
      <c r="B149" s="30">
        <v>666888929.28999996</v>
      </c>
      <c r="C149" s="31">
        <v>0</v>
      </c>
      <c r="D149" s="29">
        <f t="shared" si="5"/>
        <v>0</v>
      </c>
      <c r="E149" s="18">
        <f t="shared" si="6"/>
        <v>1</v>
      </c>
      <c r="L149" s="29">
        <v>4.7834644649608904E-3</v>
      </c>
    </row>
    <row r="150" spans="1:12">
      <c r="A150" s="15" t="s">
        <v>179</v>
      </c>
      <c r="B150" s="30">
        <v>62570788.159999996</v>
      </c>
      <c r="C150" s="5">
        <v>10243663.98</v>
      </c>
      <c r="D150" s="29">
        <f t="shared" si="5"/>
        <v>0.16371320038043774</v>
      </c>
      <c r="E150" s="18">
        <f t="shared" si="6"/>
        <v>4</v>
      </c>
      <c r="L150" s="29">
        <v>0</v>
      </c>
    </row>
    <row r="151" spans="1:12">
      <c r="A151" s="15" t="s">
        <v>180</v>
      </c>
      <c r="B151" s="30">
        <v>179873346.72999999</v>
      </c>
      <c r="C151" s="5">
        <v>1169785.7</v>
      </c>
      <c r="D151" s="29">
        <f t="shared" si="5"/>
        <v>6.5033854168283977E-3</v>
      </c>
      <c r="E151" s="18">
        <f t="shared" si="6"/>
        <v>3</v>
      </c>
      <c r="L151" s="29">
        <v>0</v>
      </c>
    </row>
    <row r="152" spans="1:12">
      <c r="A152" s="15" t="s">
        <v>181</v>
      </c>
      <c r="B152" s="30">
        <v>263319426</v>
      </c>
      <c r="C152" s="31">
        <v>0</v>
      </c>
      <c r="D152" s="29">
        <f t="shared" si="5"/>
        <v>0</v>
      </c>
      <c r="E152" s="18">
        <f t="shared" si="6"/>
        <v>1</v>
      </c>
      <c r="L152" s="29">
        <v>3.4470694892954692E-2</v>
      </c>
    </row>
    <row r="153" spans="1:12">
      <c r="A153" s="15" t="s">
        <v>182</v>
      </c>
      <c r="B153" s="30">
        <v>1276611360.8099999</v>
      </c>
      <c r="C153" s="5">
        <v>6106625.0800000001</v>
      </c>
      <c r="D153" s="29">
        <f t="shared" si="5"/>
        <v>4.7834644649608904E-3</v>
      </c>
      <c r="E153" s="18">
        <f t="shared" si="6"/>
        <v>3</v>
      </c>
      <c r="L153" s="29">
        <v>0</v>
      </c>
    </row>
    <row r="154" spans="1:12">
      <c r="A154" s="15" t="s">
        <v>183</v>
      </c>
      <c r="B154" s="30">
        <v>12668240.619999999</v>
      </c>
      <c r="C154" s="31">
        <v>0</v>
      </c>
      <c r="D154" s="29">
        <f t="shared" si="5"/>
        <v>0</v>
      </c>
      <c r="E154" s="18">
        <f t="shared" si="6"/>
        <v>1</v>
      </c>
      <c r="L154" s="29">
        <v>0</v>
      </c>
    </row>
    <row r="155" spans="1:12">
      <c r="A155" s="15" t="s">
        <v>184</v>
      </c>
      <c r="B155" s="30">
        <v>521395285.48000002</v>
      </c>
      <c r="C155" s="31">
        <v>0</v>
      </c>
      <c r="D155" s="29">
        <f t="shared" si="5"/>
        <v>0</v>
      </c>
      <c r="E155" s="18">
        <f t="shared" si="6"/>
        <v>1</v>
      </c>
      <c r="L155" s="29">
        <v>0</v>
      </c>
    </row>
    <row r="156" spans="1:12">
      <c r="A156" s="15" t="s">
        <v>185</v>
      </c>
      <c r="B156" s="30">
        <v>122194150155.09</v>
      </c>
      <c r="C156" s="5">
        <v>4212117267.6999998</v>
      </c>
      <c r="D156" s="29">
        <f t="shared" si="5"/>
        <v>3.4470694892954692E-2</v>
      </c>
      <c r="E156" s="18">
        <f t="shared" si="6"/>
        <v>4</v>
      </c>
      <c r="L156" s="29">
        <v>2.333696408546751E-2</v>
      </c>
    </row>
    <row r="157" spans="1:12">
      <c r="A157" s="15" t="s">
        <v>186</v>
      </c>
      <c r="B157" s="30">
        <v>620173700.22000003</v>
      </c>
      <c r="C157" s="31">
        <v>0</v>
      </c>
      <c r="D157" s="29">
        <f t="shared" si="5"/>
        <v>0</v>
      </c>
      <c r="E157" s="18">
        <f t="shared" si="6"/>
        <v>1</v>
      </c>
      <c r="L157" s="29">
        <v>7.8547666429410329E-3</v>
      </c>
    </row>
    <row r="158" spans="1:12">
      <c r="A158" s="15" t="s">
        <v>187</v>
      </c>
      <c r="B158" s="30">
        <v>1041537813</v>
      </c>
      <c r="C158" s="31">
        <v>0</v>
      </c>
      <c r="D158" s="29">
        <f t="shared" si="5"/>
        <v>0</v>
      </c>
      <c r="E158" s="18">
        <f t="shared" si="6"/>
        <v>1</v>
      </c>
      <c r="L158" s="29">
        <v>0</v>
      </c>
    </row>
    <row r="159" spans="1:12">
      <c r="A159" s="15" t="s">
        <v>188</v>
      </c>
      <c r="B159" s="30">
        <v>857195590.80999994</v>
      </c>
      <c r="C159" s="31">
        <v>0</v>
      </c>
      <c r="D159" s="29">
        <f t="shared" si="5"/>
        <v>0</v>
      </c>
      <c r="E159" s="18">
        <f t="shared" si="6"/>
        <v>1</v>
      </c>
      <c r="L159" s="29">
        <v>3.1930819994987987E-2</v>
      </c>
    </row>
    <row r="160" spans="1:12">
      <c r="A160" s="15" t="s">
        <v>189</v>
      </c>
      <c r="B160" s="30">
        <v>1648786517.3499999</v>
      </c>
      <c r="C160" s="5">
        <v>38477671.740000002</v>
      </c>
      <c r="D160" s="29">
        <f t="shared" si="5"/>
        <v>2.333696408546751E-2</v>
      </c>
      <c r="E160" s="18">
        <f t="shared" si="6"/>
        <v>4</v>
      </c>
      <c r="L160" s="29">
        <v>0</v>
      </c>
    </row>
    <row r="161" spans="1:12">
      <c r="A161" s="15" t="s">
        <v>190</v>
      </c>
      <c r="B161" s="30">
        <v>11346660451.09</v>
      </c>
      <c r="C161" s="5">
        <v>89125370.019999996</v>
      </c>
      <c r="D161" s="29">
        <f t="shared" si="5"/>
        <v>7.8547666429410329E-3</v>
      </c>
      <c r="E161" s="18">
        <f t="shared" si="6"/>
        <v>3</v>
      </c>
      <c r="L161" s="29">
        <v>1.0414244551505034E-2</v>
      </c>
    </row>
    <row r="162" spans="1:12">
      <c r="A162" s="15" t="s">
        <v>191</v>
      </c>
      <c r="B162" s="30">
        <v>594044785.59000003</v>
      </c>
      <c r="C162" s="31">
        <v>0</v>
      </c>
      <c r="D162" s="29">
        <f t="shared" si="5"/>
        <v>0</v>
      </c>
      <c r="E162" s="18">
        <f t="shared" si="6"/>
        <v>1</v>
      </c>
      <c r="L162" s="29">
        <v>0</v>
      </c>
    </row>
    <row r="163" spans="1:12">
      <c r="A163" s="15" t="s">
        <v>192</v>
      </c>
      <c r="B163" s="30">
        <v>2230834030.9200001</v>
      </c>
      <c r="C163" s="5">
        <v>71232359.879999995</v>
      </c>
      <c r="D163" s="29">
        <f t="shared" si="5"/>
        <v>3.1930819994987987E-2</v>
      </c>
      <c r="E163" s="18">
        <f t="shared" si="6"/>
        <v>4</v>
      </c>
      <c r="L163" s="29">
        <v>0</v>
      </c>
    </row>
    <row r="164" spans="1:12">
      <c r="A164" s="15" t="s">
        <v>193</v>
      </c>
      <c r="B164" s="30">
        <v>489926270.50999999</v>
      </c>
      <c r="C164" s="5">
        <v>0</v>
      </c>
      <c r="D164" s="29">
        <f t="shared" si="5"/>
        <v>0</v>
      </c>
      <c r="E164" s="18">
        <f t="shared" si="6"/>
        <v>1</v>
      </c>
      <c r="L164" s="29">
        <v>1.0342944993430829E-2</v>
      </c>
    </row>
    <row r="165" spans="1:12">
      <c r="A165" s="15" t="s">
        <v>194</v>
      </c>
      <c r="B165" s="30">
        <v>154021629.90000001</v>
      </c>
      <c r="C165" s="5">
        <v>1604018.92</v>
      </c>
      <c r="D165" s="29">
        <f t="shared" si="5"/>
        <v>1.0414244551505034E-2</v>
      </c>
      <c r="E165" s="18">
        <f t="shared" si="6"/>
        <v>4</v>
      </c>
      <c r="L165" s="29">
        <v>2.2979884836786158E-3</v>
      </c>
    </row>
    <row r="166" spans="1:12">
      <c r="A166" s="15" t="s">
        <v>195</v>
      </c>
      <c r="B166" s="30">
        <v>74243646.890000001</v>
      </c>
      <c r="C166" s="31">
        <v>0</v>
      </c>
      <c r="D166" s="29">
        <f t="shared" si="5"/>
        <v>0</v>
      </c>
      <c r="E166" s="18">
        <f t="shared" si="6"/>
        <v>1</v>
      </c>
      <c r="L166" s="29">
        <v>1.5109460067296596E-3</v>
      </c>
    </row>
    <row r="167" spans="1:12">
      <c r="A167" s="15" t="s">
        <v>196</v>
      </c>
      <c r="B167" s="30">
        <v>26864321.98</v>
      </c>
      <c r="C167" s="31">
        <v>0</v>
      </c>
      <c r="D167" s="29">
        <f t="shared" si="5"/>
        <v>0</v>
      </c>
      <c r="E167" s="18">
        <f t="shared" si="6"/>
        <v>1</v>
      </c>
      <c r="L167" s="29">
        <v>0</v>
      </c>
    </row>
    <row r="168" spans="1:12">
      <c r="A168" s="15" t="s">
        <v>197</v>
      </c>
      <c r="B168" s="30">
        <v>117909030.81999999</v>
      </c>
      <c r="C168" s="5">
        <v>1219526.6200000001</v>
      </c>
      <c r="D168" s="29">
        <f t="shared" si="5"/>
        <v>1.0342944993430829E-2</v>
      </c>
      <c r="E168" s="18">
        <f t="shared" si="6"/>
        <v>4</v>
      </c>
      <c r="L168" s="29">
        <v>0</v>
      </c>
    </row>
    <row r="169" spans="1:12">
      <c r="A169" s="15" t="s">
        <v>198</v>
      </c>
      <c r="B169" s="30">
        <v>477989923.70999998</v>
      </c>
      <c r="C169" s="5">
        <v>1098415.3400000001</v>
      </c>
      <c r="D169" s="29">
        <f t="shared" si="5"/>
        <v>2.2979884836786158E-3</v>
      </c>
      <c r="E169" s="18">
        <f t="shared" si="6"/>
        <v>3</v>
      </c>
      <c r="L169" s="29">
        <v>4.7795838573884251E-4</v>
      </c>
    </row>
    <row r="170" spans="1:12">
      <c r="A170" s="15" t="s">
        <v>199</v>
      </c>
      <c r="B170" s="30">
        <v>1920792614.0799999</v>
      </c>
      <c r="C170" s="5">
        <v>2902213.93</v>
      </c>
      <c r="D170" s="29">
        <f t="shared" si="5"/>
        <v>1.5109460067296596E-3</v>
      </c>
      <c r="E170" s="18">
        <f t="shared" si="6"/>
        <v>3</v>
      </c>
      <c r="L170" s="29">
        <v>0</v>
      </c>
    </row>
    <row r="171" spans="1:12">
      <c r="A171" s="15" t="s">
        <v>200</v>
      </c>
      <c r="B171" s="30">
        <v>2481334378.27</v>
      </c>
      <c r="C171" s="31">
        <v>0</v>
      </c>
      <c r="D171" s="29">
        <f t="shared" si="5"/>
        <v>0</v>
      </c>
      <c r="E171" s="18">
        <f t="shared" si="6"/>
        <v>1</v>
      </c>
      <c r="L171" s="29">
        <v>1.0245438423142595E-2</v>
      </c>
    </row>
    <row r="172" spans="1:12">
      <c r="A172" s="15" t="s">
        <v>201</v>
      </c>
      <c r="B172" s="30">
        <v>950315537.13</v>
      </c>
      <c r="C172" s="31">
        <v>0</v>
      </c>
      <c r="D172" s="29">
        <f t="shared" si="5"/>
        <v>0</v>
      </c>
      <c r="E172" s="18">
        <f t="shared" si="6"/>
        <v>1</v>
      </c>
      <c r="L172" s="29">
        <v>1.1159894371555162E-3</v>
      </c>
    </row>
    <row r="173" spans="1:12">
      <c r="A173" s="15" t="s">
        <v>202</v>
      </c>
      <c r="B173" s="30">
        <v>431947604.98000002</v>
      </c>
      <c r="C173" s="5">
        <v>206452.98</v>
      </c>
      <c r="D173" s="29">
        <f t="shared" si="5"/>
        <v>4.7795838573884251E-4</v>
      </c>
      <c r="E173" s="18">
        <f t="shared" si="6"/>
        <v>2</v>
      </c>
      <c r="L173" s="29">
        <v>1.1700102434386326E-2</v>
      </c>
    </row>
    <row r="174" spans="1:12">
      <c r="A174" s="15" t="s">
        <v>203</v>
      </c>
      <c r="B174" s="30">
        <v>92067411.450000003</v>
      </c>
      <c r="C174" s="31">
        <v>0</v>
      </c>
      <c r="D174" s="29">
        <f t="shared" si="5"/>
        <v>0</v>
      </c>
      <c r="E174" s="18">
        <f t="shared" si="6"/>
        <v>1</v>
      </c>
      <c r="L174" s="29">
        <v>2.9471508418173228E-3</v>
      </c>
    </row>
    <row r="175" spans="1:12">
      <c r="A175" s="15" t="s">
        <v>204</v>
      </c>
      <c r="B175" s="30">
        <v>639491111.00999999</v>
      </c>
      <c r="C175" s="5">
        <v>6551866.7999999998</v>
      </c>
      <c r="D175" s="29">
        <f t="shared" si="5"/>
        <v>1.0245438423142595E-2</v>
      </c>
      <c r="E175" s="18">
        <f t="shared" si="6"/>
        <v>4</v>
      </c>
      <c r="L175" s="29">
        <v>9.4516472970903248E-5</v>
      </c>
    </row>
    <row r="176" spans="1:12">
      <c r="A176" s="15" t="s">
        <v>205</v>
      </c>
      <c r="B176" s="30">
        <v>1297070941.54</v>
      </c>
      <c r="C176" s="5">
        <v>1447517.47</v>
      </c>
      <c r="D176" s="29">
        <f t="shared" si="5"/>
        <v>1.1159894371555162E-3</v>
      </c>
      <c r="E176" s="18">
        <f t="shared" si="6"/>
        <v>3</v>
      </c>
      <c r="L176" s="29">
        <v>7.5200769314925303E-3</v>
      </c>
    </row>
    <row r="177" spans="1:12">
      <c r="A177" s="15" t="s">
        <v>206</v>
      </c>
      <c r="B177" s="30">
        <v>267997356371.39001</v>
      </c>
      <c r="C177" s="5">
        <v>3135596521.6900001</v>
      </c>
      <c r="D177" s="29">
        <f t="shared" si="5"/>
        <v>1.1700102434386326E-2</v>
      </c>
      <c r="E177" s="18">
        <f t="shared" si="6"/>
        <v>4</v>
      </c>
      <c r="L177" s="29">
        <v>2.3850265917427074E-2</v>
      </c>
    </row>
    <row r="178" spans="1:12">
      <c r="A178" s="15" t="s">
        <v>207</v>
      </c>
      <c r="B178" s="30">
        <v>3409325667.1599998</v>
      </c>
      <c r="C178" s="5">
        <v>10047797.01</v>
      </c>
      <c r="D178" s="29">
        <f t="shared" si="5"/>
        <v>2.9471508418173228E-3</v>
      </c>
      <c r="E178" s="18">
        <f t="shared" si="6"/>
        <v>3</v>
      </c>
      <c r="L178" s="29">
        <v>2.3739999434961721E-3</v>
      </c>
    </row>
    <row r="179" spans="1:12">
      <c r="A179" s="15" t="s">
        <v>208</v>
      </c>
      <c r="B179" s="30">
        <v>1109097458.9400001</v>
      </c>
      <c r="C179" s="5">
        <v>104827.98</v>
      </c>
      <c r="D179" s="29">
        <f t="shared" si="5"/>
        <v>9.4516472970903248E-5</v>
      </c>
      <c r="E179" s="18">
        <f t="shared" si="6"/>
        <v>2</v>
      </c>
      <c r="L179" s="29">
        <v>1.2316248192277671E-2</v>
      </c>
    </row>
    <row r="180" spans="1:12">
      <c r="A180" s="15" t="s">
        <v>209</v>
      </c>
      <c r="B180" s="30">
        <v>1057395130.72</v>
      </c>
      <c r="C180" s="5">
        <v>7951692.7300000004</v>
      </c>
      <c r="D180" s="29">
        <f t="shared" si="5"/>
        <v>7.5200769314925303E-3</v>
      </c>
      <c r="E180" s="18">
        <f t="shared" si="6"/>
        <v>3</v>
      </c>
      <c r="L180" s="29">
        <v>0</v>
      </c>
    </row>
    <row r="181" spans="1:12">
      <c r="A181" s="15" t="s">
        <v>210</v>
      </c>
      <c r="B181" s="30">
        <v>433972742.10000002</v>
      </c>
      <c r="C181" s="5">
        <v>10350365.300000001</v>
      </c>
      <c r="D181" s="29">
        <f t="shared" si="5"/>
        <v>2.3850265917427074E-2</v>
      </c>
      <c r="E181" s="18">
        <f t="shared" si="6"/>
        <v>4</v>
      </c>
      <c r="L181" s="29">
        <v>1.0703731123906516E-3</v>
      </c>
    </row>
    <row r="182" spans="1:12">
      <c r="A182" s="15" t="s">
        <v>211</v>
      </c>
      <c r="B182" s="30">
        <v>863406284.24000001</v>
      </c>
      <c r="C182" s="5">
        <v>2049726.47</v>
      </c>
      <c r="D182" s="29">
        <f t="shared" si="5"/>
        <v>2.3739999434961721E-3</v>
      </c>
      <c r="E182" s="18">
        <f t="shared" si="6"/>
        <v>3</v>
      </c>
      <c r="L182" s="29">
        <v>5.2074952864892285E-4</v>
      </c>
    </row>
    <row r="183" spans="1:12" ht="20">
      <c r="A183" s="15" t="s">
        <v>212</v>
      </c>
      <c r="B183" s="30">
        <v>10205027672.209999</v>
      </c>
      <c r="C183" s="5">
        <v>125687653.62</v>
      </c>
      <c r="D183" s="29">
        <f t="shared" si="5"/>
        <v>1.2316248192277671E-2</v>
      </c>
      <c r="E183" s="18">
        <f t="shared" si="6"/>
        <v>4</v>
      </c>
      <c r="L183" s="29">
        <v>2.6160571153953914E-4</v>
      </c>
    </row>
    <row r="184" spans="1:12" ht="20">
      <c r="A184" s="15" t="s">
        <v>213</v>
      </c>
      <c r="B184" s="30">
        <v>536339857.20999998</v>
      </c>
      <c r="C184" s="31">
        <v>0</v>
      </c>
      <c r="D184" s="29">
        <f t="shared" si="5"/>
        <v>0</v>
      </c>
      <c r="E184" s="18">
        <f t="shared" si="6"/>
        <v>1</v>
      </c>
      <c r="L184" s="29">
        <v>0</v>
      </c>
    </row>
    <row r="185" spans="1:12">
      <c r="A185" s="15" t="s">
        <v>214</v>
      </c>
      <c r="B185" s="30">
        <v>1803054848.5</v>
      </c>
      <c r="C185" s="5">
        <v>1929941.43</v>
      </c>
      <c r="D185" s="29">
        <f t="shared" si="5"/>
        <v>1.0703731123906516E-3</v>
      </c>
      <c r="E185" s="18">
        <f t="shared" si="6"/>
        <v>3</v>
      </c>
      <c r="L185" s="29">
        <v>0</v>
      </c>
    </row>
    <row r="186" spans="1:12">
      <c r="A186" s="15" t="s">
        <v>215</v>
      </c>
      <c r="B186" s="30">
        <v>1766722789.72</v>
      </c>
      <c r="C186" s="5">
        <v>920020.06</v>
      </c>
      <c r="D186" s="29">
        <f t="shared" si="5"/>
        <v>5.2074952864892285E-4</v>
      </c>
      <c r="E186" s="18">
        <f t="shared" si="6"/>
        <v>2</v>
      </c>
      <c r="L186" s="29">
        <v>8.639183076325713E-4</v>
      </c>
    </row>
    <row r="187" spans="1:12">
      <c r="A187" s="15" t="s">
        <v>216</v>
      </c>
      <c r="B187" s="30">
        <v>4890836222.46</v>
      </c>
      <c r="C187" s="5">
        <v>1279470.69</v>
      </c>
      <c r="D187" s="29">
        <f t="shared" si="5"/>
        <v>2.6160571153953914E-4</v>
      </c>
      <c r="E187" s="18">
        <f t="shared" si="6"/>
        <v>2</v>
      </c>
      <c r="L187" s="29">
        <v>1.2798507326121195E-2</v>
      </c>
    </row>
    <row r="188" spans="1:12">
      <c r="A188" s="15" t="s">
        <v>217</v>
      </c>
      <c r="B188" s="30">
        <v>277997452.97000003</v>
      </c>
      <c r="C188" s="31">
        <v>0</v>
      </c>
      <c r="D188" s="29">
        <f t="shared" si="5"/>
        <v>0</v>
      </c>
      <c r="E188" s="18">
        <f t="shared" si="6"/>
        <v>1</v>
      </c>
      <c r="L188" s="29">
        <v>3.1964248055575189E-3</v>
      </c>
    </row>
    <row r="189" spans="1:12">
      <c r="A189" s="15" t="s">
        <v>218</v>
      </c>
      <c r="B189" s="30">
        <v>460798.4</v>
      </c>
      <c r="C189" s="31">
        <v>0</v>
      </c>
      <c r="D189" s="29">
        <f t="shared" si="5"/>
        <v>0</v>
      </c>
      <c r="E189" s="18">
        <f t="shared" si="6"/>
        <v>1</v>
      </c>
      <c r="L189" s="29">
        <v>0</v>
      </c>
    </row>
    <row r="190" spans="1:12">
      <c r="A190" s="15" t="s">
        <v>219</v>
      </c>
      <c r="B190" s="30">
        <v>709702253.76999998</v>
      </c>
      <c r="C190" s="5">
        <v>613124.77</v>
      </c>
      <c r="D190" s="29">
        <f t="shared" si="5"/>
        <v>8.639183076325713E-4</v>
      </c>
      <c r="E190" s="18">
        <f t="shared" si="6"/>
        <v>2</v>
      </c>
      <c r="L190" s="29">
        <v>2.3655173136313675E-3</v>
      </c>
    </row>
    <row r="191" spans="1:12">
      <c r="A191" s="15" t="s">
        <v>220</v>
      </c>
      <c r="B191" s="30">
        <v>606600852.90999997</v>
      </c>
      <c r="C191" s="5">
        <v>7763585.46</v>
      </c>
      <c r="D191" s="29">
        <f t="shared" si="5"/>
        <v>1.2798507326121195E-2</v>
      </c>
      <c r="E191" s="18">
        <f t="shared" si="6"/>
        <v>4</v>
      </c>
      <c r="L191" s="29">
        <v>1.2756445517337081E-2</v>
      </c>
    </row>
    <row r="192" spans="1:12">
      <c r="A192" s="15" t="s">
        <v>223</v>
      </c>
      <c r="B192" s="30">
        <v>4527532972.1000004</v>
      </c>
      <c r="C192" s="5">
        <v>14471918.699999999</v>
      </c>
      <c r="D192" s="29">
        <f t="shared" si="5"/>
        <v>3.1964248055575189E-3</v>
      </c>
      <c r="E192" s="18">
        <f t="shared" si="6"/>
        <v>3</v>
      </c>
      <c r="L192" s="29">
        <v>8.2551881207832388E-5</v>
      </c>
    </row>
    <row r="193" spans="1:12">
      <c r="A193" s="15" t="s">
        <v>224</v>
      </c>
      <c r="B193" s="30">
        <v>485305581.89999998</v>
      </c>
      <c r="C193" s="31">
        <v>0</v>
      </c>
      <c r="D193" s="29">
        <f t="shared" si="5"/>
        <v>0</v>
      </c>
      <c r="E193" s="18">
        <f t="shared" si="6"/>
        <v>1</v>
      </c>
      <c r="L193" s="29">
        <v>0</v>
      </c>
    </row>
    <row r="194" spans="1:12">
      <c r="A194" s="15" t="s">
        <v>225</v>
      </c>
      <c r="B194" s="30">
        <v>740797423</v>
      </c>
      <c r="C194" s="5">
        <v>1752369.13</v>
      </c>
      <c r="D194" s="29">
        <f t="shared" si="5"/>
        <v>2.3655173136313675E-3</v>
      </c>
      <c r="E194" s="18">
        <f t="shared" si="6"/>
        <v>3</v>
      </c>
      <c r="L194" s="29">
        <v>2.3753676771826325E-4</v>
      </c>
    </row>
    <row r="195" spans="1:12">
      <c r="A195" s="15" t="s">
        <v>226</v>
      </c>
      <c r="B195" s="30">
        <v>2986031597.77</v>
      </c>
      <c r="C195" s="5">
        <v>38091149.390000001</v>
      </c>
      <c r="D195" s="29">
        <f t="shared" ref="D195:D258" si="7">C195/B195</f>
        <v>1.2756445517337081E-2</v>
      </c>
      <c r="E195" s="18">
        <f t="shared" si="6"/>
        <v>4</v>
      </c>
      <c r="L195" s="29">
        <v>0</v>
      </c>
    </row>
    <row r="196" spans="1:12">
      <c r="A196" s="15" t="s">
        <v>227</v>
      </c>
      <c r="B196" s="30">
        <v>1761980803.73</v>
      </c>
      <c r="C196" s="5">
        <v>145454.82999999999</v>
      </c>
      <c r="D196" s="29">
        <f t="shared" si="7"/>
        <v>8.2551881207832388E-5</v>
      </c>
      <c r="E196" s="18">
        <f t="shared" si="6"/>
        <v>2</v>
      </c>
      <c r="L196" s="29">
        <v>0</v>
      </c>
    </row>
    <row r="197" spans="1:12">
      <c r="A197" s="15" t="s">
        <v>228</v>
      </c>
      <c r="B197" s="30">
        <v>416683680.67000002</v>
      </c>
      <c r="C197" s="31">
        <v>0</v>
      </c>
      <c r="D197" s="29">
        <f t="shared" si="7"/>
        <v>0</v>
      </c>
      <c r="E197" s="18">
        <f t="shared" si="6"/>
        <v>1</v>
      </c>
      <c r="L197" s="29">
        <v>9.1044234087793154E-5</v>
      </c>
    </row>
    <row r="198" spans="1:12">
      <c r="A198" s="15" t="s">
        <v>229</v>
      </c>
      <c r="B198" s="30">
        <v>1956478125.3199999</v>
      </c>
      <c r="C198" s="5">
        <v>464735.49</v>
      </c>
      <c r="D198" s="29">
        <f t="shared" si="7"/>
        <v>2.3753676771826325E-4</v>
      </c>
      <c r="E198" s="18">
        <f t="shared" si="6"/>
        <v>2</v>
      </c>
      <c r="L198" s="29">
        <v>0</v>
      </c>
    </row>
    <row r="199" spans="1:12">
      <c r="A199" s="15" t="s">
        <v>230</v>
      </c>
      <c r="B199" s="30">
        <v>201823508.68000001</v>
      </c>
      <c r="C199" s="31">
        <v>0</v>
      </c>
      <c r="D199" s="29">
        <f t="shared" si="7"/>
        <v>0</v>
      </c>
      <c r="E199" s="18">
        <f t="shared" si="6"/>
        <v>1</v>
      </c>
      <c r="L199" s="29">
        <v>0</v>
      </c>
    </row>
    <row r="200" spans="1:12">
      <c r="A200" s="15" t="s">
        <v>231</v>
      </c>
      <c r="B200" s="30">
        <v>75544971.540000007</v>
      </c>
      <c r="C200" s="31">
        <v>0</v>
      </c>
      <c r="D200" s="29">
        <f t="shared" si="7"/>
        <v>0</v>
      </c>
      <c r="E200" s="18">
        <f t="shared" ref="E200:E261" si="8">IF(D200&gt;=$I$4,4,IF(D200&gt;=$I$3,3,IF(D200&gt;$I$2,2,1)))</f>
        <v>1</v>
      </c>
      <c r="L200" s="29">
        <v>1.2087606050313386E-2</v>
      </c>
    </row>
    <row r="201" spans="1:12">
      <c r="A201" s="15" t="s">
        <v>232</v>
      </c>
      <c r="B201" s="30">
        <v>1318040633.79</v>
      </c>
      <c r="C201" s="5">
        <v>120000</v>
      </c>
      <c r="D201" s="29">
        <f t="shared" si="7"/>
        <v>9.1044234087793154E-5</v>
      </c>
      <c r="E201" s="18">
        <f t="shared" si="8"/>
        <v>2</v>
      </c>
      <c r="L201" s="29">
        <v>3.8522751301078368E-4</v>
      </c>
    </row>
    <row r="202" spans="1:12">
      <c r="A202" s="15" t="s">
        <v>233</v>
      </c>
      <c r="B202" s="30">
        <v>161442892.94</v>
      </c>
      <c r="C202" s="31">
        <v>0</v>
      </c>
      <c r="D202" s="29">
        <f t="shared" si="7"/>
        <v>0</v>
      </c>
      <c r="E202" s="18">
        <f t="shared" si="8"/>
        <v>1</v>
      </c>
      <c r="L202" s="29">
        <v>2.3845328444017126E-3</v>
      </c>
    </row>
    <row r="203" spans="1:12">
      <c r="A203" s="15" t="s">
        <v>234</v>
      </c>
      <c r="B203" s="30">
        <v>1576232070.0699999</v>
      </c>
      <c r="C203" s="31">
        <v>0</v>
      </c>
      <c r="D203" s="29">
        <f t="shared" si="7"/>
        <v>0</v>
      </c>
      <c r="E203" s="18">
        <f t="shared" si="8"/>
        <v>1</v>
      </c>
      <c r="L203" s="29">
        <v>2.4754822643872185E-3</v>
      </c>
    </row>
    <row r="204" spans="1:12">
      <c r="A204" s="15" t="s">
        <v>235</v>
      </c>
      <c r="B204" s="30">
        <v>129880328.12</v>
      </c>
      <c r="C204" s="5">
        <v>1569942.24</v>
      </c>
      <c r="D204" s="29">
        <f t="shared" si="7"/>
        <v>1.2087606050313386E-2</v>
      </c>
      <c r="E204" s="18">
        <f t="shared" si="8"/>
        <v>4</v>
      </c>
      <c r="L204" s="29">
        <v>0</v>
      </c>
    </row>
    <row r="205" spans="1:12">
      <c r="A205" s="15" t="s">
        <v>236</v>
      </c>
      <c r="B205" s="30">
        <v>1594887746.2</v>
      </c>
      <c r="C205" s="5">
        <v>614394.64</v>
      </c>
      <c r="D205" s="29">
        <f t="shared" si="7"/>
        <v>3.8522751301078368E-4</v>
      </c>
      <c r="E205" s="18">
        <f t="shared" si="8"/>
        <v>2</v>
      </c>
      <c r="L205" s="29">
        <v>0</v>
      </c>
    </row>
    <row r="206" spans="1:12">
      <c r="A206" s="15" t="s">
        <v>237</v>
      </c>
      <c r="B206" s="30">
        <v>1816701351.03</v>
      </c>
      <c r="C206" s="5">
        <v>4331984.04</v>
      </c>
      <c r="D206" s="29">
        <f t="shared" si="7"/>
        <v>2.3845328444017126E-3</v>
      </c>
      <c r="E206" s="18">
        <f t="shared" si="8"/>
        <v>3</v>
      </c>
      <c r="L206" s="29">
        <v>0</v>
      </c>
    </row>
    <row r="207" spans="1:12">
      <c r="A207" s="15" t="s">
        <v>238</v>
      </c>
      <c r="B207" s="30">
        <v>5367670340.9099998</v>
      </c>
      <c r="C207" s="5">
        <v>13287572.73</v>
      </c>
      <c r="D207" s="29">
        <f t="shared" si="7"/>
        <v>2.4754822643872185E-3</v>
      </c>
      <c r="E207" s="18">
        <f t="shared" si="8"/>
        <v>3</v>
      </c>
      <c r="L207" s="29">
        <v>4.8411778407032062E-3</v>
      </c>
    </row>
    <row r="208" spans="1:12">
      <c r="A208" s="15" t="s">
        <v>239</v>
      </c>
      <c r="B208" s="30">
        <v>576008165.50999999</v>
      </c>
      <c r="C208" s="31">
        <v>0</v>
      </c>
      <c r="D208" s="29">
        <f t="shared" si="7"/>
        <v>0</v>
      </c>
      <c r="E208" s="18">
        <f t="shared" si="8"/>
        <v>1</v>
      </c>
      <c r="L208" s="29">
        <v>0</v>
      </c>
    </row>
    <row r="209" spans="1:12">
      <c r="A209" s="15" t="s">
        <v>240</v>
      </c>
      <c r="B209" s="30">
        <v>515691366.83999997</v>
      </c>
      <c r="C209" s="31">
        <v>0</v>
      </c>
      <c r="D209" s="29">
        <f t="shared" si="7"/>
        <v>0</v>
      </c>
      <c r="E209" s="18">
        <f t="shared" si="8"/>
        <v>1</v>
      </c>
      <c r="L209" s="29">
        <v>8.6763141913356184E-3</v>
      </c>
    </row>
    <row r="210" spans="1:12">
      <c r="A210" s="15" t="s">
        <v>241</v>
      </c>
      <c r="B210" s="30">
        <v>263850037.31</v>
      </c>
      <c r="C210" s="31">
        <v>0</v>
      </c>
      <c r="D210" s="29">
        <f t="shared" si="7"/>
        <v>0</v>
      </c>
      <c r="E210" s="18">
        <f t="shared" si="8"/>
        <v>1</v>
      </c>
      <c r="L210" s="29">
        <v>3.9312129362599124E-3</v>
      </c>
    </row>
    <row r="211" spans="1:12">
      <c r="A211" s="15" t="s">
        <v>242</v>
      </c>
      <c r="B211" s="30">
        <v>18260917817.709999</v>
      </c>
      <c r="C211" s="5">
        <v>88404350.689999998</v>
      </c>
      <c r="D211" s="29">
        <f t="shared" si="7"/>
        <v>4.8411778407032062E-3</v>
      </c>
      <c r="E211" s="18">
        <f t="shared" si="8"/>
        <v>3</v>
      </c>
      <c r="L211" s="29">
        <v>3.0923716787277494E-3</v>
      </c>
    </row>
    <row r="212" spans="1:12">
      <c r="A212" s="15" t="s">
        <v>243</v>
      </c>
      <c r="B212" s="30">
        <v>171901868.28999999</v>
      </c>
      <c r="C212" s="31">
        <v>0</v>
      </c>
      <c r="D212" s="29">
        <f t="shared" si="7"/>
        <v>0</v>
      </c>
      <c r="E212" s="18">
        <f t="shared" si="8"/>
        <v>1</v>
      </c>
      <c r="L212" s="29">
        <v>0</v>
      </c>
    </row>
    <row r="213" spans="1:12">
      <c r="A213" s="15" t="s">
        <v>244</v>
      </c>
      <c r="B213" s="30">
        <v>9548954108.0400009</v>
      </c>
      <c r="C213" s="5">
        <v>82849726.040000007</v>
      </c>
      <c r="D213" s="29">
        <f t="shared" si="7"/>
        <v>8.6763141913356184E-3</v>
      </c>
      <c r="E213" s="18">
        <f t="shared" si="8"/>
        <v>3</v>
      </c>
      <c r="L213" s="29">
        <v>0</v>
      </c>
    </row>
    <row r="214" spans="1:12">
      <c r="A214" s="15" t="s">
        <v>245</v>
      </c>
      <c r="B214" s="30">
        <v>3627961899.0999999</v>
      </c>
      <c r="C214" s="5">
        <v>14262290.75</v>
      </c>
      <c r="D214" s="29">
        <f t="shared" si="7"/>
        <v>3.9312129362599124E-3</v>
      </c>
      <c r="E214" s="18">
        <f t="shared" si="8"/>
        <v>3</v>
      </c>
      <c r="L214" s="29">
        <v>0</v>
      </c>
    </row>
    <row r="215" spans="1:12">
      <c r="A215" s="15" t="s">
        <v>246</v>
      </c>
      <c r="B215" s="30">
        <v>208326882.06</v>
      </c>
      <c r="C215" s="5">
        <v>644224.15</v>
      </c>
      <c r="D215" s="29">
        <f t="shared" si="7"/>
        <v>3.0923716787277494E-3</v>
      </c>
      <c r="E215" s="18">
        <f t="shared" si="8"/>
        <v>3</v>
      </c>
      <c r="L215" s="29">
        <v>1.7597465977863248E-2</v>
      </c>
    </row>
    <row r="216" spans="1:12">
      <c r="A216" s="15" t="s">
        <v>247</v>
      </c>
      <c r="B216" s="30">
        <v>340682702.83999997</v>
      </c>
      <c r="C216" s="31">
        <v>0</v>
      </c>
      <c r="D216" s="29">
        <f t="shared" si="7"/>
        <v>0</v>
      </c>
      <c r="E216" s="18">
        <f t="shared" si="8"/>
        <v>1</v>
      </c>
      <c r="L216" s="29">
        <v>0</v>
      </c>
    </row>
    <row r="217" spans="1:12">
      <c r="A217" s="15" t="s">
        <v>248</v>
      </c>
      <c r="B217" s="30">
        <v>98828992.209999993</v>
      </c>
      <c r="C217" s="31">
        <v>0</v>
      </c>
      <c r="D217" s="29">
        <f t="shared" si="7"/>
        <v>0</v>
      </c>
      <c r="E217" s="18">
        <f t="shared" si="8"/>
        <v>1</v>
      </c>
      <c r="L217" s="29">
        <v>5.6234249535727782E-2</v>
      </c>
    </row>
    <row r="218" spans="1:12">
      <c r="A218" s="15" t="s">
        <v>249</v>
      </c>
      <c r="B218" s="30">
        <v>1405645995.1500001</v>
      </c>
      <c r="C218" s="31">
        <v>0</v>
      </c>
      <c r="D218" s="29">
        <f t="shared" si="7"/>
        <v>0</v>
      </c>
      <c r="E218" s="18">
        <f t="shared" si="8"/>
        <v>1</v>
      </c>
      <c r="L218" s="29">
        <v>6.0786015894730931E-3</v>
      </c>
    </row>
    <row r="219" spans="1:12">
      <c r="A219" s="15" t="s">
        <v>250</v>
      </c>
      <c r="B219" s="30">
        <v>4218222098.7600002</v>
      </c>
      <c r="C219" s="5">
        <v>74230019.870000005</v>
      </c>
      <c r="D219" s="29">
        <f t="shared" si="7"/>
        <v>1.7597465977863248E-2</v>
      </c>
      <c r="E219" s="18">
        <f t="shared" si="8"/>
        <v>4</v>
      </c>
      <c r="L219" s="29">
        <v>3.2349163885788479E-3</v>
      </c>
    </row>
    <row r="220" spans="1:12" ht="20">
      <c r="A220" s="15" t="s">
        <v>251</v>
      </c>
      <c r="B220" s="30">
        <v>4540658519.1499996</v>
      </c>
      <c r="C220" s="31">
        <v>0</v>
      </c>
      <c r="D220" s="29">
        <f t="shared" si="7"/>
        <v>0</v>
      </c>
      <c r="E220" s="18">
        <f t="shared" si="8"/>
        <v>1</v>
      </c>
      <c r="L220" s="29">
        <v>1.6677836294963085E-4</v>
      </c>
    </row>
    <row r="221" spans="1:12">
      <c r="A221" s="15" t="s">
        <v>252</v>
      </c>
      <c r="B221" s="30">
        <v>1508106282.74</v>
      </c>
      <c r="C221" s="5">
        <v>84807225.030000001</v>
      </c>
      <c r="D221" s="29">
        <f t="shared" si="7"/>
        <v>5.6234249535727782E-2</v>
      </c>
      <c r="E221" s="18">
        <f t="shared" si="8"/>
        <v>4</v>
      </c>
      <c r="L221" s="29">
        <v>0</v>
      </c>
    </row>
    <row r="222" spans="1:12">
      <c r="A222" s="15" t="s">
        <v>253</v>
      </c>
      <c r="B222" s="30">
        <v>1051744350.39</v>
      </c>
      <c r="C222" s="5">
        <v>6393134.8799999999</v>
      </c>
      <c r="D222" s="29">
        <f t="shared" si="7"/>
        <v>6.0786015894730931E-3</v>
      </c>
      <c r="E222" s="18">
        <f t="shared" si="8"/>
        <v>3</v>
      </c>
      <c r="L222" s="29">
        <v>0</v>
      </c>
    </row>
    <row r="223" spans="1:12">
      <c r="A223" s="15" t="s">
        <v>254</v>
      </c>
      <c r="B223" s="30">
        <v>1056431264.21</v>
      </c>
      <c r="C223" s="5">
        <v>3417466.81</v>
      </c>
      <c r="D223" s="29">
        <f t="shared" si="7"/>
        <v>3.2349163885788479E-3</v>
      </c>
      <c r="E223" s="18">
        <f t="shared" si="8"/>
        <v>3</v>
      </c>
      <c r="L223" s="29">
        <v>0</v>
      </c>
    </row>
    <row r="224" spans="1:12" ht="20">
      <c r="A224" s="15" t="s">
        <v>255</v>
      </c>
      <c r="B224" s="30">
        <v>2781679420.4899998</v>
      </c>
      <c r="C224" s="5">
        <v>463923.94</v>
      </c>
      <c r="D224" s="29">
        <f t="shared" si="7"/>
        <v>1.6677836294963085E-4</v>
      </c>
      <c r="E224" s="18">
        <f t="shared" si="8"/>
        <v>2</v>
      </c>
      <c r="L224" s="29">
        <v>0</v>
      </c>
    </row>
    <row r="225" spans="1:12">
      <c r="A225" s="15" t="s">
        <v>256</v>
      </c>
      <c r="B225" s="30">
        <v>78267662.590000004</v>
      </c>
      <c r="C225" s="31">
        <v>0</v>
      </c>
      <c r="D225" s="29">
        <f t="shared" si="7"/>
        <v>0</v>
      </c>
      <c r="E225" s="18">
        <f t="shared" si="8"/>
        <v>1</v>
      </c>
      <c r="L225" s="29">
        <v>9.5526590259886887E-4</v>
      </c>
    </row>
    <row r="226" spans="1:12">
      <c r="A226" s="15" t="s">
        <v>257</v>
      </c>
      <c r="B226" s="30">
        <v>148716432.94</v>
      </c>
      <c r="C226" s="31">
        <v>0</v>
      </c>
      <c r="D226" s="29">
        <f t="shared" si="7"/>
        <v>0</v>
      </c>
      <c r="E226" s="18">
        <f t="shared" si="8"/>
        <v>1</v>
      </c>
      <c r="L226" s="29">
        <v>2.0150119505706679E-3</v>
      </c>
    </row>
    <row r="227" spans="1:12" ht="20">
      <c r="A227" s="15" t="s">
        <v>258</v>
      </c>
      <c r="B227" s="30">
        <v>1215128415.8900001</v>
      </c>
      <c r="C227" s="31">
        <v>0</v>
      </c>
      <c r="D227" s="29">
        <f t="shared" si="7"/>
        <v>0</v>
      </c>
      <c r="E227" s="18">
        <f t="shared" si="8"/>
        <v>1</v>
      </c>
      <c r="L227" s="29">
        <v>2.4955332402093536E-2</v>
      </c>
    </row>
    <row r="228" spans="1:12">
      <c r="A228" s="15" t="s">
        <v>259</v>
      </c>
      <c r="B228" s="30">
        <v>416425.04</v>
      </c>
      <c r="C228" s="31">
        <v>0</v>
      </c>
      <c r="D228" s="29">
        <f t="shared" si="7"/>
        <v>0</v>
      </c>
      <c r="E228" s="18">
        <f t="shared" si="8"/>
        <v>1</v>
      </c>
      <c r="L228" s="29">
        <v>2.0399192486351181E-5</v>
      </c>
    </row>
    <row r="229" spans="1:12">
      <c r="A229" s="15" t="s">
        <v>260</v>
      </c>
      <c r="B229" s="30">
        <v>1004777410.55</v>
      </c>
      <c r="C229" s="5">
        <v>959829.6</v>
      </c>
      <c r="D229" s="29">
        <f t="shared" si="7"/>
        <v>9.5526590259886887E-4</v>
      </c>
      <c r="E229" s="18">
        <f t="shared" si="8"/>
        <v>2</v>
      </c>
      <c r="L229" s="29">
        <v>8.842747551892461E-4</v>
      </c>
    </row>
    <row r="230" spans="1:12">
      <c r="A230" s="15" t="s">
        <v>261</v>
      </c>
      <c r="B230" s="30">
        <v>7717163005.21</v>
      </c>
      <c r="C230" s="5">
        <v>15550175.68</v>
      </c>
      <c r="D230" s="29">
        <f t="shared" si="7"/>
        <v>2.0150119505706679E-3</v>
      </c>
      <c r="E230" s="18">
        <f t="shared" si="8"/>
        <v>3</v>
      </c>
      <c r="L230" s="29">
        <v>4.3957261106668623E-2</v>
      </c>
    </row>
    <row r="231" spans="1:12">
      <c r="A231" s="15" t="s">
        <v>262</v>
      </c>
      <c r="B231" s="30">
        <v>200077660.74000001</v>
      </c>
      <c r="C231" s="5">
        <v>4993004.53</v>
      </c>
      <c r="D231" s="29">
        <f t="shared" si="7"/>
        <v>2.4955332402093536E-2</v>
      </c>
      <c r="E231" s="18">
        <f t="shared" si="8"/>
        <v>4</v>
      </c>
      <c r="L231" s="29">
        <v>0</v>
      </c>
    </row>
    <row r="232" spans="1:12">
      <c r="A232" s="15" t="s">
        <v>263</v>
      </c>
      <c r="B232" s="30">
        <v>2211271354.5</v>
      </c>
      <c r="C232" s="5">
        <v>45108.15</v>
      </c>
      <c r="D232" s="29">
        <f t="shared" si="7"/>
        <v>2.0399192486351181E-5</v>
      </c>
      <c r="E232" s="18">
        <f t="shared" si="8"/>
        <v>2</v>
      </c>
      <c r="L232" s="29">
        <v>2.4855005675743932E-3</v>
      </c>
    </row>
    <row r="233" spans="1:12">
      <c r="A233" s="15" t="s">
        <v>264</v>
      </c>
      <c r="B233" s="30">
        <v>88798056.870000005</v>
      </c>
      <c r="C233" s="5">
        <v>78521.88</v>
      </c>
      <c r="D233" s="29">
        <f t="shared" si="7"/>
        <v>8.842747551892461E-4</v>
      </c>
      <c r="E233" s="18">
        <f t="shared" si="8"/>
        <v>2</v>
      </c>
      <c r="L233" s="29">
        <v>0</v>
      </c>
    </row>
    <row r="234" spans="1:12">
      <c r="A234" s="15" t="s">
        <v>265</v>
      </c>
      <c r="B234" s="30">
        <v>22420530084.630001</v>
      </c>
      <c r="C234" s="5">
        <v>985545095.08000004</v>
      </c>
      <c r="D234" s="29">
        <f t="shared" si="7"/>
        <v>4.3957261106668623E-2</v>
      </c>
      <c r="E234" s="18">
        <f t="shared" si="8"/>
        <v>4</v>
      </c>
      <c r="L234" s="29">
        <v>0</v>
      </c>
    </row>
    <row r="235" spans="1:12">
      <c r="A235" s="15" t="s">
        <v>266</v>
      </c>
      <c r="B235" s="30">
        <v>250389762.16999999</v>
      </c>
      <c r="C235" s="31">
        <v>0</v>
      </c>
      <c r="D235" s="29">
        <f t="shared" si="7"/>
        <v>0</v>
      </c>
      <c r="E235" s="18">
        <f t="shared" si="8"/>
        <v>1</v>
      </c>
      <c r="L235" s="29">
        <v>1.9571793173082715E-2</v>
      </c>
    </row>
    <row r="236" spans="1:12">
      <c r="A236" s="15" t="s">
        <v>267</v>
      </c>
      <c r="B236" s="30">
        <v>2841076048.0700002</v>
      </c>
      <c r="C236" s="5">
        <v>7061496.1299999999</v>
      </c>
      <c r="D236" s="29">
        <f t="shared" si="7"/>
        <v>2.4855005675743932E-3</v>
      </c>
      <c r="E236" s="18">
        <f t="shared" si="8"/>
        <v>3</v>
      </c>
      <c r="L236" s="29">
        <v>0</v>
      </c>
    </row>
    <row r="237" spans="1:12" ht="20">
      <c r="A237" s="15" t="s">
        <v>268</v>
      </c>
      <c r="B237" s="30">
        <v>164874323.05000001</v>
      </c>
      <c r="C237" s="31">
        <v>0</v>
      </c>
      <c r="D237" s="29">
        <f t="shared" si="7"/>
        <v>0</v>
      </c>
      <c r="E237" s="18">
        <f t="shared" si="8"/>
        <v>1</v>
      </c>
      <c r="L237" s="29">
        <v>0.3902846333930573</v>
      </c>
    </row>
    <row r="238" spans="1:12">
      <c r="A238" s="15" t="s">
        <v>269</v>
      </c>
      <c r="B238" s="30">
        <v>322578009.55000001</v>
      </c>
      <c r="C238" s="31">
        <v>0</v>
      </c>
      <c r="D238" s="29">
        <f t="shared" si="7"/>
        <v>0</v>
      </c>
      <c r="E238" s="18">
        <f t="shared" si="8"/>
        <v>1</v>
      </c>
      <c r="L238" s="29">
        <v>3.2716277231117988E-3</v>
      </c>
    </row>
    <row r="239" spans="1:12">
      <c r="A239" s="15" t="s">
        <v>270</v>
      </c>
      <c r="B239" s="30">
        <v>532972654.45999998</v>
      </c>
      <c r="C239" s="5">
        <v>10431230.560000001</v>
      </c>
      <c r="D239" s="29">
        <f t="shared" si="7"/>
        <v>1.9571793173082715E-2</v>
      </c>
      <c r="E239" s="18">
        <f t="shared" si="8"/>
        <v>4</v>
      </c>
      <c r="L239" s="29">
        <v>0</v>
      </c>
    </row>
    <row r="240" spans="1:12">
      <c r="A240" s="15" t="s">
        <v>271</v>
      </c>
      <c r="B240" s="30">
        <v>1608365539.54</v>
      </c>
      <c r="C240" s="31">
        <v>0</v>
      </c>
      <c r="D240" s="29">
        <f t="shared" si="7"/>
        <v>0</v>
      </c>
      <c r="E240" s="18">
        <f t="shared" si="8"/>
        <v>1</v>
      </c>
      <c r="L240" s="29">
        <v>3.0773600220754958E-2</v>
      </c>
    </row>
    <row r="241" spans="1:12">
      <c r="A241" s="15" t="s">
        <v>297</v>
      </c>
      <c r="B241" s="30">
        <v>16622499.029999999</v>
      </c>
      <c r="C241" s="5">
        <v>6487505.9400000004</v>
      </c>
      <c r="D241" s="29">
        <f t="shared" si="7"/>
        <v>0.3902846333930573</v>
      </c>
      <c r="E241" s="18">
        <f t="shared" si="8"/>
        <v>4</v>
      </c>
      <c r="L241" s="29">
        <v>0</v>
      </c>
    </row>
    <row r="242" spans="1:12">
      <c r="A242" s="15" t="s">
        <v>272</v>
      </c>
      <c r="B242" s="30">
        <v>10003781371.209999</v>
      </c>
      <c r="C242" s="5">
        <v>32728648.469999999</v>
      </c>
      <c r="D242" s="29">
        <f t="shared" si="7"/>
        <v>3.2716277231117988E-3</v>
      </c>
      <c r="E242" s="18">
        <f t="shared" si="8"/>
        <v>3</v>
      </c>
      <c r="L242" s="29">
        <v>0</v>
      </c>
    </row>
    <row r="243" spans="1:12">
      <c r="A243" s="15" t="s">
        <v>273</v>
      </c>
      <c r="B243" s="30">
        <v>433128211.30000001</v>
      </c>
      <c r="C243" s="31">
        <v>0</v>
      </c>
      <c r="D243" s="29">
        <f t="shared" si="7"/>
        <v>0</v>
      </c>
      <c r="E243" s="18">
        <f t="shared" si="8"/>
        <v>1</v>
      </c>
      <c r="L243" s="29">
        <v>0</v>
      </c>
    </row>
    <row r="244" spans="1:12">
      <c r="A244" s="15" t="s">
        <v>274</v>
      </c>
      <c r="B244" s="30">
        <v>97966106.609999999</v>
      </c>
      <c r="C244" s="5">
        <v>3014769.8</v>
      </c>
      <c r="D244" s="29">
        <f t="shared" si="7"/>
        <v>3.0773600220754958E-2</v>
      </c>
      <c r="E244" s="18">
        <f t="shared" si="8"/>
        <v>4</v>
      </c>
      <c r="L244" s="29">
        <v>1.2035240652400744E-2</v>
      </c>
    </row>
    <row r="245" spans="1:12">
      <c r="A245" s="15" t="s">
        <v>275</v>
      </c>
      <c r="B245" s="30">
        <v>350016889.77999997</v>
      </c>
      <c r="C245" s="31">
        <v>0</v>
      </c>
      <c r="D245" s="29">
        <f t="shared" si="7"/>
        <v>0</v>
      </c>
      <c r="E245" s="18">
        <f t="shared" si="8"/>
        <v>1</v>
      </c>
      <c r="L245" s="29">
        <v>0</v>
      </c>
    </row>
    <row r="246" spans="1:12" ht="20">
      <c r="A246" s="15" t="s">
        <v>276</v>
      </c>
      <c r="B246" s="30">
        <v>254868753.80000001</v>
      </c>
      <c r="C246" s="31">
        <v>0</v>
      </c>
      <c r="D246" s="29">
        <f t="shared" si="7"/>
        <v>0</v>
      </c>
      <c r="E246" s="18">
        <f t="shared" si="8"/>
        <v>1</v>
      </c>
      <c r="L246" s="29">
        <v>0</v>
      </c>
    </row>
    <row r="247" spans="1:12">
      <c r="A247" s="15" t="s">
        <v>277</v>
      </c>
      <c r="B247" s="30">
        <v>31765.01</v>
      </c>
      <c r="C247" s="31">
        <v>0</v>
      </c>
      <c r="D247" s="29">
        <f t="shared" si="7"/>
        <v>0</v>
      </c>
      <c r="E247" s="18">
        <f t="shared" si="8"/>
        <v>1</v>
      </c>
      <c r="L247" s="29">
        <v>5.5771907042595449E-3</v>
      </c>
    </row>
    <row r="248" spans="1:12">
      <c r="A248" s="15" t="s">
        <v>278</v>
      </c>
      <c r="B248" s="30">
        <v>1096211146.1700001</v>
      </c>
      <c r="C248" s="5">
        <v>13193164.949999999</v>
      </c>
      <c r="D248" s="29">
        <f t="shared" si="7"/>
        <v>1.2035240652400744E-2</v>
      </c>
      <c r="E248" s="18">
        <f t="shared" si="8"/>
        <v>4</v>
      </c>
      <c r="L248" s="29">
        <v>2.5952492109173424E-2</v>
      </c>
    </row>
    <row r="249" spans="1:12">
      <c r="A249" s="15" t="s">
        <v>279</v>
      </c>
      <c r="B249" s="30">
        <v>3826994735.1900001</v>
      </c>
      <c r="C249" s="31">
        <v>0</v>
      </c>
      <c r="D249" s="29">
        <f t="shared" si="7"/>
        <v>0</v>
      </c>
      <c r="E249" s="18">
        <f t="shared" si="8"/>
        <v>1</v>
      </c>
      <c r="L249" s="29">
        <v>4.6528855173697568E-5</v>
      </c>
    </row>
    <row r="250" spans="1:12">
      <c r="A250" s="15" t="s">
        <v>280</v>
      </c>
      <c r="B250" s="30">
        <v>31463018.719999999</v>
      </c>
      <c r="C250" s="31">
        <v>0</v>
      </c>
      <c r="D250" s="29">
        <f t="shared" si="7"/>
        <v>0</v>
      </c>
      <c r="E250" s="18">
        <f t="shared" si="8"/>
        <v>1</v>
      </c>
      <c r="L250" s="29">
        <v>0</v>
      </c>
    </row>
    <row r="251" spans="1:12">
      <c r="A251" s="15" t="s">
        <v>281</v>
      </c>
      <c r="B251" s="30">
        <v>382550707.54000002</v>
      </c>
      <c r="C251" s="5">
        <v>2133558.25</v>
      </c>
      <c r="D251" s="29">
        <f t="shared" si="7"/>
        <v>5.5771907042595449E-3</v>
      </c>
      <c r="E251" s="18">
        <f t="shared" si="8"/>
        <v>3</v>
      </c>
      <c r="L251" s="29">
        <v>2.5329932365046213E-3</v>
      </c>
    </row>
    <row r="252" spans="1:12">
      <c r="A252" s="15" t="s">
        <v>282</v>
      </c>
      <c r="B252" s="30">
        <v>29511346077.599998</v>
      </c>
      <c r="C252" s="5">
        <v>765892976.21000004</v>
      </c>
      <c r="D252" s="29">
        <f t="shared" si="7"/>
        <v>2.5952492109173424E-2</v>
      </c>
      <c r="E252" s="18">
        <f t="shared" si="8"/>
        <v>4</v>
      </c>
      <c r="L252" s="29">
        <v>1.7950249854620664E-3</v>
      </c>
    </row>
    <row r="253" spans="1:12">
      <c r="A253" s="15" t="s">
        <v>283</v>
      </c>
      <c r="B253" s="30">
        <v>1606738006.3599999</v>
      </c>
      <c r="C253" s="5">
        <v>74759.679999999993</v>
      </c>
      <c r="D253" s="29">
        <f t="shared" si="7"/>
        <v>4.6528855173697568E-5</v>
      </c>
      <c r="E253" s="18">
        <f t="shared" si="8"/>
        <v>2</v>
      </c>
      <c r="L253" s="29">
        <v>1.0406756893906337E-2</v>
      </c>
    </row>
    <row r="254" spans="1:12">
      <c r="A254" s="15" t="s">
        <v>284</v>
      </c>
      <c r="B254" s="30">
        <v>141888705.33000001</v>
      </c>
      <c r="C254" s="31">
        <v>0</v>
      </c>
      <c r="D254" s="29">
        <f t="shared" si="7"/>
        <v>0</v>
      </c>
      <c r="E254" s="18">
        <f t="shared" si="8"/>
        <v>1</v>
      </c>
      <c r="L254" s="29">
        <v>4.1616688426904733E-2</v>
      </c>
    </row>
    <row r="255" spans="1:12">
      <c r="A255" s="15" t="s">
        <v>285</v>
      </c>
      <c r="B255" s="30">
        <v>3939959588.5900002</v>
      </c>
      <c r="C255" s="5">
        <v>9979890.9900000002</v>
      </c>
      <c r="D255" s="29">
        <f t="shared" si="7"/>
        <v>2.5329932365046213E-3</v>
      </c>
      <c r="E255" s="18">
        <f t="shared" si="8"/>
        <v>3</v>
      </c>
      <c r="L255" s="29">
        <v>0</v>
      </c>
    </row>
    <row r="256" spans="1:12">
      <c r="A256" s="15" t="s">
        <v>286</v>
      </c>
      <c r="B256" s="30">
        <v>999595824.30999994</v>
      </c>
      <c r="C256" s="5">
        <v>1794299.48</v>
      </c>
      <c r="D256" s="29">
        <f t="shared" si="7"/>
        <v>1.7950249854620664E-3</v>
      </c>
      <c r="E256" s="18">
        <f t="shared" si="8"/>
        <v>3</v>
      </c>
      <c r="L256" s="29">
        <v>1.765970393288724E-4</v>
      </c>
    </row>
    <row r="257" spans="1:12">
      <c r="A257" s="15" t="s">
        <v>287</v>
      </c>
      <c r="B257" s="30">
        <v>7734940209.5799999</v>
      </c>
      <c r="C257" s="5">
        <v>80495642.349999994</v>
      </c>
      <c r="D257" s="29">
        <f t="shared" si="7"/>
        <v>1.0406756893906337E-2</v>
      </c>
      <c r="E257" s="18">
        <f t="shared" si="8"/>
        <v>4</v>
      </c>
      <c r="L257" s="29">
        <v>3.5373464172861438E-3</v>
      </c>
    </row>
    <row r="258" spans="1:12">
      <c r="A258" s="15" t="s">
        <v>288</v>
      </c>
      <c r="B258" s="30">
        <v>2973076105.21</v>
      </c>
      <c r="C258" s="5">
        <v>123729581.94</v>
      </c>
      <c r="D258" s="29">
        <f t="shared" si="7"/>
        <v>4.1616688426904733E-2</v>
      </c>
      <c r="E258" s="18">
        <f t="shared" si="8"/>
        <v>4</v>
      </c>
      <c r="L258" s="29">
        <v>3.5373464172861438E-3</v>
      </c>
    </row>
    <row r="259" spans="1:12">
      <c r="A259" s="15" t="s">
        <v>289</v>
      </c>
      <c r="B259" s="30">
        <v>411056114.00999999</v>
      </c>
      <c r="C259" s="31">
        <v>0</v>
      </c>
      <c r="D259" s="29">
        <f t="shared" ref="D259:D261" si="9">C259/B259</f>
        <v>0</v>
      </c>
      <c r="E259" s="18">
        <f t="shared" si="8"/>
        <v>1</v>
      </c>
      <c r="L259" s="29">
        <v>3.5373464172861438E-3</v>
      </c>
    </row>
    <row r="260" spans="1:12">
      <c r="A260" s="15" t="s">
        <v>290</v>
      </c>
      <c r="B260" s="30">
        <v>3259578825.2600002</v>
      </c>
      <c r="C260" s="5">
        <v>575631.97</v>
      </c>
      <c r="D260" s="29">
        <f t="shared" si="9"/>
        <v>1.765970393288724E-4</v>
      </c>
      <c r="E260" s="18">
        <f t="shared" si="8"/>
        <v>2</v>
      </c>
      <c r="L260" s="29">
        <v>3.5373464172861438E-3</v>
      </c>
    </row>
    <row r="261" spans="1:12">
      <c r="A261" s="15" t="s">
        <v>291</v>
      </c>
      <c r="B261" s="30">
        <v>1870709777.72</v>
      </c>
      <c r="C261" s="5">
        <v>6617348.5300000003</v>
      </c>
      <c r="D261" s="29">
        <f t="shared" si="9"/>
        <v>3.5373464172861438E-3</v>
      </c>
      <c r="E261" s="18">
        <f t="shared" si="8"/>
        <v>3</v>
      </c>
      <c r="L261" s="29">
        <v>3.5373464172861438E-3</v>
      </c>
    </row>
  </sheetData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EA284C-685B-421E-92A0-8318B5B5AB7C}">
  <sheetPr filterMode="1"/>
  <dimension ref="A1:Q271"/>
  <sheetViews>
    <sheetView zoomScaleNormal="100" workbookViewId="0">
      <selection activeCell="D5" sqref="D5"/>
    </sheetView>
  </sheetViews>
  <sheetFormatPr defaultRowHeight="14.5"/>
  <cols>
    <col min="1" max="1" width="15.81640625" style="9" customWidth="1"/>
    <col min="2" max="2" width="15.26953125" style="9" customWidth="1"/>
    <col min="4" max="4" width="10.7265625" customWidth="1"/>
    <col min="7" max="7" width="11.54296875" customWidth="1"/>
    <col min="8" max="8" width="10.26953125" customWidth="1"/>
    <col min="9" max="9" width="9.1796875" style="28"/>
    <col min="11" max="11" width="9" customWidth="1"/>
    <col min="12" max="12" width="12.453125" customWidth="1"/>
    <col min="13" max="13" width="10.7265625" customWidth="1"/>
    <col min="15" max="15" width="2.1796875" customWidth="1"/>
    <col min="16" max="16" width="20.7265625" customWidth="1"/>
    <col min="18" max="18" width="23.453125" customWidth="1"/>
    <col min="19" max="19" width="8" customWidth="1"/>
  </cols>
  <sheetData>
    <row r="1" spans="1:17" ht="46.5" customHeight="1">
      <c r="A1" s="41"/>
      <c r="B1" s="95" t="s">
        <v>2304</v>
      </c>
      <c r="C1" s="95"/>
      <c r="D1" s="95"/>
      <c r="E1" s="95"/>
      <c r="H1" s="76" t="s">
        <v>2343</v>
      </c>
      <c r="I1" s="76" t="s">
        <v>5143</v>
      </c>
      <c r="J1" s="76" t="s">
        <v>5144</v>
      </c>
      <c r="K1" s="76" t="s">
        <v>5145</v>
      </c>
      <c r="L1" s="76" t="s">
        <v>5146</v>
      </c>
      <c r="M1" s="76" t="s">
        <v>5147</v>
      </c>
      <c r="P1" s="18"/>
      <c r="Q1" s="18" t="s">
        <v>2339</v>
      </c>
    </row>
    <row r="2" spans="1:17">
      <c r="A2" s="96" t="s">
        <v>2303</v>
      </c>
      <c r="B2" s="42">
        <v>5</v>
      </c>
      <c r="C2" s="43">
        <v>6</v>
      </c>
      <c r="D2" s="43">
        <v>7</v>
      </c>
      <c r="E2" s="44">
        <v>8</v>
      </c>
      <c r="G2" s="46" t="s">
        <v>2308</v>
      </c>
      <c r="H2" s="70">
        <f>COUNTIF($I$10:$I$269,G2)</f>
        <v>10</v>
      </c>
      <c r="I2" s="70">
        <f>COUNTIFS($I$10:$I$269,G2,$B$10:$B$269,"Privada")</f>
        <v>4</v>
      </c>
      <c r="J2" s="70">
        <f>COUNTIFS($I$10:$I$269,G2,$B$10:$B$269,"Pública Federal")</f>
        <v>5</v>
      </c>
      <c r="K2" s="70">
        <f>COUNTIFS($I$10:$I$269,G2,$B$10:$B$269,"Pública Estadual")</f>
        <v>1</v>
      </c>
      <c r="L2" s="70">
        <f>COUNTIFS($I$10:$I$269,G2,$B$10:$B$269,"Pública Municipal")</f>
        <v>0</v>
      </c>
      <c r="M2" s="70">
        <f>COUNTIFS($I$10:$I$269,G2,$B$10:$B$269,"Instituidor")</f>
        <v>0</v>
      </c>
      <c r="P2" s="18" t="s">
        <v>2340</v>
      </c>
      <c r="Q2" s="18">
        <v>1</v>
      </c>
    </row>
    <row r="3" spans="1:17">
      <c r="A3" s="97"/>
      <c r="B3" s="42">
        <v>4</v>
      </c>
      <c r="C3" s="42">
        <v>5</v>
      </c>
      <c r="D3" s="43">
        <v>6</v>
      </c>
      <c r="E3" s="43">
        <v>7</v>
      </c>
      <c r="G3" s="46" t="s">
        <v>2309</v>
      </c>
      <c r="H3" s="71">
        <f t="shared" ref="H3:H5" si="0">COUNTIF($I$10:$I$269,G3)</f>
        <v>39</v>
      </c>
      <c r="I3" s="71">
        <f>COUNTIFS($I$10:$I$269,G3,$B$10:$B$269,"Privada")</f>
        <v>20</v>
      </c>
      <c r="J3" s="71">
        <f>COUNTIFS($I$10:$I$269,G3,$B$10:$B$269,"Pública Federal")</f>
        <v>9</v>
      </c>
      <c r="K3" s="71">
        <f>COUNTIFS($I$10:$I$269,G3,$B$10:$B$269,"Pública Estadual")</f>
        <v>9</v>
      </c>
      <c r="L3" s="71">
        <f>COUNTIFS($I$10:$I$269,G3,$B$10:$B$269,"Pública Municipal")</f>
        <v>0</v>
      </c>
      <c r="M3" s="71">
        <f>COUNTIFS($I$10:$I$269,G3,$B$10:$B$269,"Instituidor")</f>
        <v>1</v>
      </c>
      <c r="P3" s="18" t="s">
        <v>2341</v>
      </c>
      <c r="Q3" s="18">
        <v>2</v>
      </c>
    </row>
    <row r="4" spans="1:17">
      <c r="A4" s="97"/>
      <c r="B4" s="45">
        <v>3</v>
      </c>
      <c r="C4" s="42">
        <v>4</v>
      </c>
      <c r="D4" s="42">
        <v>5</v>
      </c>
      <c r="E4" s="43">
        <v>6</v>
      </c>
      <c r="G4" s="46" t="s">
        <v>2310</v>
      </c>
      <c r="H4" s="72">
        <f t="shared" si="0"/>
        <v>94</v>
      </c>
      <c r="I4" s="72">
        <f>COUNTIFS($I$10:$I$269,G4,$B$10:$B$269,"Privada")</f>
        <v>67</v>
      </c>
      <c r="J4" s="72">
        <f>COUNTIFS($I$10:$I$269,G4,$B$10:$B$269,"Pública Federal")</f>
        <v>13</v>
      </c>
      <c r="K4" s="72">
        <f>COUNTIFS($I$10:$I$269,G4,$B$10:$B$269,"Pública Estadual")</f>
        <v>10</v>
      </c>
      <c r="L4" s="72">
        <f>COUNTIFS($I$10:$I$269,G4,$B$10:$B$269,"Pública Municipal")</f>
        <v>0</v>
      </c>
      <c r="M4" s="72">
        <f>COUNTIFS($I$10:$I$269,G4,$B$10:$B$269,"Instituidor")</f>
        <v>4</v>
      </c>
      <c r="P4" s="18" t="s">
        <v>2342</v>
      </c>
      <c r="Q4" s="18">
        <v>1</v>
      </c>
    </row>
    <row r="5" spans="1:17">
      <c r="A5" s="98"/>
      <c r="B5" s="45">
        <v>2</v>
      </c>
      <c r="C5" s="45">
        <v>3</v>
      </c>
      <c r="D5" s="42">
        <v>4</v>
      </c>
      <c r="E5" s="42">
        <v>5</v>
      </c>
      <c r="G5" s="46" t="s">
        <v>2311</v>
      </c>
      <c r="H5" s="73">
        <f t="shared" si="0"/>
        <v>117</v>
      </c>
      <c r="I5" s="73">
        <f>COUNTIFS($I$10:$I$269,G5,$B$10:$B$269,"Privada")</f>
        <v>72</v>
      </c>
      <c r="J5" s="73">
        <f>COUNTIFS($I$10:$I$269,G5,$B$10:$B$269,"Pública Federal")</f>
        <v>4</v>
      </c>
      <c r="K5" s="73">
        <f>COUNTIFS($I$10:$I$269,G5,$B$10:$B$269,"Pública Estadual")</f>
        <v>15</v>
      </c>
      <c r="L5" s="73">
        <f>COUNTIFS($I$10:$I$269,G5,$B$10:$B$269,"Pública Municipal")</f>
        <v>12</v>
      </c>
      <c r="M5" s="73">
        <f>COUNTIFS($I$10:$I$269,G5,$B$10:$B$269,"Instituidor")</f>
        <v>14</v>
      </c>
    </row>
    <row r="6" spans="1:17">
      <c r="A6" s="41"/>
      <c r="B6" s="99" t="s">
        <v>2328</v>
      </c>
      <c r="C6" s="100"/>
      <c r="D6" s="100"/>
      <c r="E6" s="101"/>
      <c r="H6" s="59"/>
      <c r="I6" s="59"/>
      <c r="J6" s="59"/>
      <c r="K6" s="61"/>
      <c r="L6" s="59"/>
      <c r="M6" s="59"/>
    </row>
    <row r="7" spans="1:17">
      <c r="A7" s="41"/>
      <c r="B7" s="81"/>
      <c r="C7" s="39"/>
      <c r="D7" s="81"/>
      <c r="E7" s="40"/>
    </row>
    <row r="8" spans="1:17">
      <c r="C8" s="7" t="s">
        <v>2302</v>
      </c>
      <c r="E8" s="18"/>
      <c r="F8" s="18"/>
      <c r="G8" s="7" t="s">
        <v>2301</v>
      </c>
    </row>
    <row r="9" spans="1:17" ht="33.75" customHeight="1">
      <c r="A9" s="7" t="s">
        <v>293</v>
      </c>
      <c r="B9" s="57" t="s">
        <v>2355</v>
      </c>
      <c r="C9" s="7" t="s">
        <v>2303</v>
      </c>
      <c r="D9" s="7" t="s">
        <v>2300</v>
      </c>
      <c r="E9" s="7" t="s">
        <v>2299</v>
      </c>
      <c r="F9" s="1" t="s">
        <v>2325</v>
      </c>
      <c r="G9" s="7" t="s">
        <v>2305</v>
      </c>
      <c r="H9" s="7" t="s">
        <v>2306</v>
      </c>
      <c r="I9" s="7" t="s">
        <v>2307</v>
      </c>
      <c r="J9" s="7" t="s">
        <v>2329</v>
      </c>
      <c r="Q9" s="34"/>
    </row>
    <row r="10" spans="1:17" ht="15" hidden="1" customHeight="1">
      <c r="A10" s="18" t="s">
        <v>40</v>
      </c>
      <c r="B10" s="18" t="str">
        <f>Patrocinadores!F16</f>
        <v>Privada</v>
      </c>
      <c r="C10" s="19" t="str">
        <f>'Eixo - Porte'!D16</f>
        <v>4</v>
      </c>
      <c r="D10" s="18">
        <f>'Pluralidade de PB'!J16</f>
        <v>4</v>
      </c>
      <c r="E10" s="18">
        <f>População!C16</f>
        <v>4</v>
      </c>
      <c r="F10" s="18">
        <f>Exigível!E16</f>
        <v>4</v>
      </c>
      <c r="G10" s="19">
        <f t="shared" ref="G10:G73" si="1">(D10*$Q$2+E10*$Q$3+F10*$Q$4)/($Q$2+$Q$3+$Q$4)</f>
        <v>4</v>
      </c>
      <c r="H10">
        <f t="shared" ref="H10:H73" si="2">C10+G10</f>
        <v>8</v>
      </c>
      <c r="I10" s="38" t="str">
        <f t="shared" ref="I10:I73" si="3">IF(H10&gt;7,"S1",IF(H10&gt;=6,"S2",IF(H10&gt;=4,"S3","S4")))</f>
        <v>S1</v>
      </c>
      <c r="J10" t="s">
        <v>2329</v>
      </c>
    </row>
    <row r="11" spans="1:17">
      <c r="A11" s="18" t="s">
        <v>110</v>
      </c>
      <c r="B11" s="18" t="str">
        <f>Patrocinadores!F83</f>
        <v>Pública Estadual</v>
      </c>
      <c r="C11" s="19" t="str">
        <f>'Eixo - Porte'!D83</f>
        <v>4</v>
      </c>
      <c r="D11" s="18">
        <f>'Pluralidade de PB'!J83</f>
        <v>3</v>
      </c>
      <c r="E11" s="18">
        <f>População!C83</f>
        <v>4</v>
      </c>
      <c r="F11" s="18">
        <f>Exigível!E83</f>
        <v>3</v>
      </c>
      <c r="G11" s="19">
        <f t="shared" si="1"/>
        <v>3.5</v>
      </c>
      <c r="H11">
        <f t="shared" si="2"/>
        <v>7.5</v>
      </c>
      <c r="I11" s="38" t="str">
        <f t="shared" si="3"/>
        <v>S1</v>
      </c>
      <c r="J11" t="s">
        <v>2329</v>
      </c>
    </row>
    <row r="12" spans="1:17">
      <c r="A12" s="18" t="s">
        <v>116</v>
      </c>
      <c r="B12" s="18" t="str">
        <f>Patrocinadores!F88</f>
        <v>Pública Federal</v>
      </c>
      <c r="C12" s="19" t="str">
        <f>'Eixo - Porte'!D88</f>
        <v>4</v>
      </c>
      <c r="D12" s="18">
        <f>'Pluralidade de PB'!J88</f>
        <v>2</v>
      </c>
      <c r="E12" s="18">
        <f>População!C88</f>
        <v>4</v>
      </c>
      <c r="F12" s="18">
        <f>Exigível!E88</f>
        <v>4</v>
      </c>
      <c r="G12" s="19">
        <f t="shared" si="1"/>
        <v>3.5</v>
      </c>
      <c r="H12">
        <f t="shared" si="2"/>
        <v>7.5</v>
      </c>
      <c r="I12" s="38" t="str">
        <f t="shared" si="3"/>
        <v>S1</v>
      </c>
      <c r="J12" t="s">
        <v>2329</v>
      </c>
    </row>
    <row r="13" spans="1:17" hidden="1">
      <c r="A13" s="18" t="s">
        <v>117</v>
      </c>
      <c r="B13" s="18" t="str">
        <f>Patrocinadores!F89</f>
        <v>Privada</v>
      </c>
      <c r="C13" s="19" t="str">
        <f>'Eixo - Porte'!D89</f>
        <v>4</v>
      </c>
      <c r="D13" s="18">
        <f>'Pluralidade de PB'!J89</f>
        <v>4</v>
      </c>
      <c r="E13" s="18">
        <f>População!C89</f>
        <v>4</v>
      </c>
      <c r="F13" s="18">
        <f>Exigível!E89</f>
        <v>4</v>
      </c>
      <c r="G13" s="19">
        <f t="shared" si="1"/>
        <v>4</v>
      </c>
      <c r="H13">
        <f t="shared" si="2"/>
        <v>8</v>
      </c>
      <c r="I13" s="38" t="str">
        <f t="shared" si="3"/>
        <v>S1</v>
      </c>
      <c r="J13" t="s">
        <v>2329</v>
      </c>
    </row>
    <row r="14" spans="1:17" hidden="1">
      <c r="A14" s="18" t="s">
        <v>148</v>
      </c>
      <c r="B14" s="18" t="str">
        <f>Patrocinadores!F119</f>
        <v>Privada</v>
      </c>
      <c r="C14" s="19" t="str">
        <f>'Eixo - Porte'!D119</f>
        <v>4</v>
      </c>
      <c r="D14" s="18">
        <f>'Pluralidade de PB'!J119</f>
        <v>4</v>
      </c>
      <c r="E14" s="18">
        <f>População!C119</f>
        <v>4</v>
      </c>
      <c r="F14" s="18">
        <f>Exigível!E119</f>
        <v>4</v>
      </c>
      <c r="G14" s="19">
        <f t="shared" si="1"/>
        <v>4</v>
      </c>
      <c r="H14">
        <f t="shared" si="2"/>
        <v>8</v>
      </c>
      <c r="I14" s="38" t="str">
        <f t="shared" si="3"/>
        <v>S1</v>
      </c>
      <c r="J14" t="s">
        <v>2329</v>
      </c>
    </row>
    <row r="15" spans="1:17">
      <c r="A15" s="18" t="s">
        <v>185</v>
      </c>
      <c r="B15" s="18" t="str">
        <f>Patrocinadores!F156</f>
        <v>Pública Federal</v>
      </c>
      <c r="C15" s="19" t="str">
        <f>'Eixo - Porte'!D156</f>
        <v>4</v>
      </c>
      <c r="D15" s="18">
        <f>'Pluralidade de PB'!J156</f>
        <v>4</v>
      </c>
      <c r="E15" s="18">
        <f>População!C156</f>
        <v>4</v>
      </c>
      <c r="F15" s="18">
        <f>Exigível!E156</f>
        <v>4</v>
      </c>
      <c r="G15" s="19">
        <f t="shared" si="1"/>
        <v>4</v>
      </c>
      <c r="H15">
        <f t="shared" si="2"/>
        <v>8</v>
      </c>
      <c r="I15" s="38" t="str">
        <f t="shared" si="3"/>
        <v>S1</v>
      </c>
      <c r="J15" t="s">
        <v>2329</v>
      </c>
    </row>
    <row r="16" spans="1:17">
      <c r="A16" s="18" t="s">
        <v>190</v>
      </c>
      <c r="B16" s="18" t="str">
        <f>Patrocinadores!F161</f>
        <v>Pública Federal</v>
      </c>
      <c r="C16" s="19" t="str">
        <f>'Eixo - Porte'!D161</f>
        <v>4</v>
      </c>
      <c r="D16" s="18">
        <f>'Pluralidade de PB'!J161</f>
        <v>2</v>
      </c>
      <c r="E16" s="18">
        <f>População!C161</f>
        <v>4</v>
      </c>
      <c r="F16" s="18">
        <f>Exigível!E161</f>
        <v>3</v>
      </c>
      <c r="G16" s="19">
        <f t="shared" si="1"/>
        <v>3.25</v>
      </c>
      <c r="H16">
        <f t="shared" si="2"/>
        <v>7.25</v>
      </c>
      <c r="I16" s="38" t="str">
        <f t="shared" si="3"/>
        <v>S1</v>
      </c>
      <c r="J16" t="s">
        <v>2329</v>
      </c>
    </row>
    <row r="17" spans="1:10">
      <c r="A17" s="18" t="s">
        <v>206</v>
      </c>
      <c r="B17" s="18" t="str">
        <f>Patrocinadores!F177</f>
        <v>Pública Federal</v>
      </c>
      <c r="C17" s="19" t="str">
        <f>'Eixo - Porte'!D177</f>
        <v>4</v>
      </c>
      <c r="D17" s="18">
        <f>'Pluralidade de PB'!J177</f>
        <v>3</v>
      </c>
      <c r="E17" s="18">
        <f>População!C177</f>
        <v>4</v>
      </c>
      <c r="F17" s="18">
        <f>Exigível!E177</f>
        <v>4</v>
      </c>
      <c r="G17" s="19">
        <f t="shared" si="1"/>
        <v>3.75</v>
      </c>
      <c r="H17">
        <f t="shared" si="2"/>
        <v>7.75</v>
      </c>
      <c r="I17" s="38" t="str">
        <f t="shared" si="3"/>
        <v>S1</v>
      </c>
      <c r="J17" t="s">
        <v>2329</v>
      </c>
    </row>
    <row r="18" spans="1:10">
      <c r="A18" s="18" t="s">
        <v>242</v>
      </c>
      <c r="B18" s="18" t="str">
        <f>Patrocinadores!F211</f>
        <v>Pública Federal</v>
      </c>
      <c r="C18" s="19" t="str">
        <f>'Eixo - Porte'!D211</f>
        <v>4</v>
      </c>
      <c r="D18" s="18">
        <f>'Pluralidade de PB'!J211</f>
        <v>3</v>
      </c>
      <c r="E18" s="18">
        <f>População!C211</f>
        <v>4</v>
      </c>
      <c r="F18" s="18">
        <f>Exigível!E211</f>
        <v>3</v>
      </c>
      <c r="G18" s="19">
        <f t="shared" si="1"/>
        <v>3.5</v>
      </c>
      <c r="H18">
        <f t="shared" si="2"/>
        <v>7.5</v>
      </c>
      <c r="I18" s="38" t="str">
        <f t="shared" si="3"/>
        <v>S1</v>
      </c>
      <c r="J18" t="s">
        <v>2329</v>
      </c>
    </row>
    <row r="19" spans="1:10" hidden="1">
      <c r="A19" s="18" t="s">
        <v>282</v>
      </c>
      <c r="B19" s="18" t="str">
        <f>Patrocinadores!F252</f>
        <v>Privada</v>
      </c>
      <c r="C19" s="19" t="str">
        <f>'Eixo - Porte'!D252</f>
        <v>4</v>
      </c>
      <c r="D19" s="18">
        <f>'Pluralidade de PB'!J252</f>
        <v>4</v>
      </c>
      <c r="E19" s="18">
        <f>População!C252</f>
        <v>4</v>
      </c>
      <c r="F19" s="18">
        <f>Exigível!E252</f>
        <v>4</v>
      </c>
      <c r="G19" s="19">
        <f t="shared" si="1"/>
        <v>4</v>
      </c>
      <c r="H19">
        <f t="shared" si="2"/>
        <v>8</v>
      </c>
      <c r="I19" s="38" t="str">
        <f t="shared" si="3"/>
        <v>S1</v>
      </c>
      <c r="J19" t="s">
        <v>2329</v>
      </c>
    </row>
    <row r="20" spans="1:10">
      <c r="A20" s="18" t="s">
        <v>41</v>
      </c>
      <c r="B20" s="18" t="str">
        <f>Patrocinadores!F17</f>
        <v>Pública Estadual</v>
      </c>
      <c r="C20" s="19" t="str">
        <f>'Eixo - Porte'!D17</f>
        <v>3</v>
      </c>
      <c r="D20" s="18">
        <f>'Pluralidade de PB'!J17</f>
        <v>3</v>
      </c>
      <c r="E20" s="18">
        <f>População!C17</f>
        <v>4</v>
      </c>
      <c r="F20" s="18">
        <f>Exigível!E17</f>
        <v>4</v>
      </c>
      <c r="G20" s="19">
        <f t="shared" si="1"/>
        <v>3.75</v>
      </c>
      <c r="H20">
        <f t="shared" si="2"/>
        <v>6.75</v>
      </c>
      <c r="I20" s="38" t="str">
        <f t="shared" si="3"/>
        <v>S2</v>
      </c>
    </row>
    <row r="21" spans="1:10" hidden="1">
      <c r="A21" s="18" t="s">
        <v>44</v>
      </c>
      <c r="B21" s="18" t="str">
        <f>Patrocinadores!F20</f>
        <v>Privada</v>
      </c>
      <c r="C21" s="19" t="str">
        <f>'Eixo - Porte'!D20</f>
        <v>3</v>
      </c>
      <c r="D21" s="18">
        <f>'Pluralidade de PB'!J20</f>
        <v>4</v>
      </c>
      <c r="E21" s="18">
        <f>População!C20</f>
        <v>4</v>
      </c>
      <c r="F21" s="18">
        <f>Exigível!E20</f>
        <v>3</v>
      </c>
      <c r="G21" s="19">
        <f t="shared" si="1"/>
        <v>3.75</v>
      </c>
      <c r="H21">
        <f t="shared" si="2"/>
        <v>6.75</v>
      </c>
      <c r="I21" s="38" t="str">
        <f t="shared" si="3"/>
        <v>S2</v>
      </c>
    </row>
    <row r="22" spans="1:10" hidden="1">
      <c r="A22" s="18" t="s">
        <v>49</v>
      </c>
      <c r="B22" s="18" t="str">
        <f>Patrocinadores!F24</f>
        <v>Privada</v>
      </c>
      <c r="C22" s="19" t="str">
        <f>'Eixo - Porte'!D24</f>
        <v>3</v>
      </c>
      <c r="D22" s="18">
        <f>'Pluralidade de PB'!J24</f>
        <v>3</v>
      </c>
      <c r="E22" s="18">
        <f>População!C24</f>
        <v>3</v>
      </c>
      <c r="F22" s="18">
        <f>Exigível!E24</f>
        <v>4</v>
      </c>
      <c r="G22" s="19">
        <f t="shared" si="1"/>
        <v>3.25</v>
      </c>
      <c r="H22">
        <f t="shared" si="2"/>
        <v>6.25</v>
      </c>
      <c r="I22" s="38" t="str">
        <f t="shared" si="3"/>
        <v>S2</v>
      </c>
    </row>
    <row r="23" spans="1:10" hidden="1">
      <c r="A23" s="18" t="s">
        <v>50</v>
      </c>
      <c r="B23" s="18" t="str">
        <f>Patrocinadores!F25</f>
        <v>Privada</v>
      </c>
      <c r="C23" s="19" t="str">
        <f>'Eixo - Porte'!D25</f>
        <v>3</v>
      </c>
      <c r="D23" s="18">
        <f>'Pluralidade de PB'!J25</f>
        <v>3</v>
      </c>
      <c r="E23" s="18">
        <f>População!C25</f>
        <v>4</v>
      </c>
      <c r="F23" s="18">
        <f>Exigível!E25</f>
        <v>2</v>
      </c>
      <c r="G23" s="19">
        <f t="shared" si="1"/>
        <v>3.25</v>
      </c>
      <c r="H23">
        <f t="shared" si="2"/>
        <v>6.25</v>
      </c>
      <c r="I23" s="38" t="str">
        <f t="shared" si="3"/>
        <v>S2</v>
      </c>
    </row>
    <row r="24" spans="1:10">
      <c r="A24" s="18" t="s">
        <v>55</v>
      </c>
      <c r="B24" s="18" t="str">
        <f>Patrocinadores!F30</f>
        <v>Pública Federal</v>
      </c>
      <c r="C24" s="19" t="str">
        <f>'Eixo - Porte'!D30</f>
        <v>3</v>
      </c>
      <c r="D24" s="18">
        <f>'Pluralidade de PB'!J30</f>
        <v>2</v>
      </c>
      <c r="E24" s="18">
        <f>População!C30</f>
        <v>3</v>
      </c>
      <c r="F24" s="18">
        <f>Exigível!E30</f>
        <v>4</v>
      </c>
      <c r="G24" s="19">
        <f t="shared" si="1"/>
        <v>3</v>
      </c>
      <c r="H24">
        <f t="shared" si="2"/>
        <v>6</v>
      </c>
      <c r="I24" s="38" t="str">
        <f t="shared" si="3"/>
        <v>S2</v>
      </c>
    </row>
    <row r="25" spans="1:10" hidden="1">
      <c r="A25" s="18" t="s">
        <v>65</v>
      </c>
      <c r="B25" s="18" t="str">
        <f>Patrocinadores!F39</f>
        <v>Privada</v>
      </c>
      <c r="C25" s="19" t="str">
        <f>'Eixo - Porte'!D39</f>
        <v>3</v>
      </c>
      <c r="D25" s="18">
        <f>'Pluralidade de PB'!J39</f>
        <v>3</v>
      </c>
      <c r="E25" s="18">
        <f>População!C39</f>
        <v>4</v>
      </c>
      <c r="F25" s="18">
        <f>Exigível!E39</f>
        <v>3</v>
      </c>
      <c r="G25" s="19">
        <f t="shared" si="1"/>
        <v>3.5</v>
      </c>
      <c r="H25">
        <f t="shared" si="2"/>
        <v>6.5</v>
      </c>
      <c r="I25" s="38" t="str">
        <f t="shared" si="3"/>
        <v>S2</v>
      </c>
    </row>
    <row r="26" spans="1:10">
      <c r="A26" s="18" t="s">
        <v>66</v>
      </c>
      <c r="B26" s="18" t="str">
        <f>Patrocinadores!F40</f>
        <v>Pública Estadual</v>
      </c>
      <c r="C26" s="19" t="str">
        <f>'Eixo - Porte'!D40</f>
        <v>3</v>
      </c>
      <c r="D26" s="18">
        <f>'Pluralidade de PB'!J40</f>
        <v>3</v>
      </c>
      <c r="E26" s="18">
        <f>População!C40</f>
        <v>3</v>
      </c>
      <c r="F26" s="18">
        <f>Exigível!E40</f>
        <v>4</v>
      </c>
      <c r="G26" s="19">
        <f t="shared" si="1"/>
        <v>3.25</v>
      </c>
      <c r="H26">
        <f t="shared" si="2"/>
        <v>6.25</v>
      </c>
      <c r="I26" s="38" t="str">
        <f t="shared" si="3"/>
        <v>S2</v>
      </c>
    </row>
    <row r="27" spans="1:10">
      <c r="A27" s="18" t="s">
        <v>69</v>
      </c>
      <c r="B27" s="18" t="str">
        <f>Patrocinadores!F43</f>
        <v>Pública Federal</v>
      </c>
      <c r="C27" s="19" t="str">
        <f>'Eixo - Porte'!D43</f>
        <v>3</v>
      </c>
      <c r="D27" s="18">
        <f>'Pluralidade de PB'!J43</f>
        <v>4</v>
      </c>
      <c r="E27" s="18">
        <f>População!C43</f>
        <v>4</v>
      </c>
      <c r="F27" s="18">
        <f>Exigível!E43</f>
        <v>3</v>
      </c>
      <c r="G27" s="19">
        <f t="shared" si="1"/>
        <v>3.75</v>
      </c>
      <c r="H27">
        <f t="shared" si="2"/>
        <v>6.75</v>
      </c>
      <c r="I27" s="38" t="str">
        <f t="shared" si="3"/>
        <v>S2</v>
      </c>
    </row>
    <row r="28" spans="1:10">
      <c r="A28" s="18" t="s">
        <v>85</v>
      </c>
      <c r="B28" s="18" t="str">
        <f>Patrocinadores!F58</f>
        <v>Pública Estadual</v>
      </c>
      <c r="C28" s="19" t="str">
        <f>'Eixo - Porte'!D58</f>
        <v>3</v>
      </c>
      <c r="D28" s="18">
        <f>'Pluralidade de PB'!J58</f>
        <v>2</v>
      </c>
      <c r="E28" s="18">
        <f>População!C58</f>
        <v>4</v>
      </c>
      <c r="F28" s="18">
        <f>Exigível!E58</f>
        <v>4</v>
      </c>
      <c r="G28" s="19">
        <f t="shared" si="1"/>
        <v>3.5</v>
      </c>
      <c r="H28">
        <f t="shared" si="2"/>
        <v>6.5</v>
      </c>
      <c r="I28" s="38" t="str">
        <f t="shared" si="3"/>
        <v>S2</v>
      </c>
    </row>
    <row r="29" spans="1:10">
      <c r="A29" s="18" t="s">
        <v>89</v>
      </c>
      <c r="B29" s="18" t="str">
        <f>Patrocinadores!F62</f>
        <v>Pública Federal</v>
      </c>
      <c r="C29" s="19" t="str">
        <f>'Eixo - Porte'!D62</f>
        <v>3</v>
      </c>
      <c r="D29" s="18">
        <f>'Pluralidade de PB'!J62</f>
        <v>3</v>
      </c>
      <c r="E29" s="18">
        <f>População!C62</f>
        <v>3</v>
      </c>
      <c r="F29" s="18">
        <f>Exigível!E62</f>
        <v>4</v>
      </c>
      <c r="G29" s="19">
        <f t="shared" si="1"/>
        <v>3.25</v>
      </c>
      <c r="H29">
        <f t="shared" si="2"/>
        <v>6.25</v>
      </c>
      <c r="I29" s="38" t="str">
        <f t="shared" si="3"/>
        <v>S2</v>
      </c>
    </row>
    <row r="30" spans="1:10" hidden="1">
      <c r="A30" s="18" t="s">
        <v>93</v>
      </c>
      <c r="B30" s="18" t="str">
        <f>Patrocinadores!F66</f>
        <v>Privada</v>
      </c>
      <c r="C30" s="19" t="str">
        <f>'Eixo - Porte'!D66</f>
        <v>3</v>
      </c>
      <c r="D30" s="18">
        <f>'Pluralidade de PB'!J66</f>
        <v>3</v>
      </c>
      <c r="E30" s="18">
        <f>População!C66</f>
        <v>3</v>
      </c>
      <c r="F30" s="18">
        <f>Exigível!E66</f>
        <v>3</v>
      </c>
      <c r="G30" s="19">
        <f t="shared" si="1"/>
        <v>3</v>
      </c>
      <c r="H30">
        <f t="shared" si="2"/>
        <v>6</v>
      </c>
      <c r="I30" s="38" t="str">
        <f t="shared" si="3"/>
        <v>S2</v>
      </c>
    </row>
    <row r="31" spans="1:10">
      <c r="A31" s="18" t="s">
        <v>97</v>
      </c>
      <c r="B31" s="18" t="str">
        <f>Patrocinadores!F70</f>
        <v>Pública Federal</v>
      </c>
      <c r="C31" s="19" t="str">
        <f>'Eixo - Porte'!D70</f>
        <v>3</v>
      </c>
      <c r="D31" s="18">
        <f>'Pluralidade de PB'!J70</f>
        <v>3</v>
      </c>
      <c r="E31" s="18">
        <f>População!C70</f>
        <v>4</v>
      </c>
      <c r="F31" s="18">
        <f>Exigível!E70</f>
        <v>3</v>
      </c>
      <c r="G31" s="19">
        <f t="shared" si="1"/>
        <v>3.5</v>
      </c>
      <c r="H31">
        <f t="shared" si="2"/>
        <v>6.5</v>
      </c>
      <c r="I31" s="38" t="str">
        <f t="shared" si="3"/>
        <v>S2</v>
      </c>
      <c r="J31" t="s">
        <v>2329</v>
      </c>
    </row>
    <row r="32" spans="1:10" hidden="1">
      <c r="A32" s="18" t="s">
        <v>99</v>
      </c>
      <c r="B32" s="18" t="str">
        <f>Patrocinadores!F72</f>
        <v>Privada</v>
      </c>
      <c r="C32" s="19" t="str">
        <f>'Eixo - Porte'!D72</f>
        <v>3</v>
      </c>
      <c r="D32" s="18">
        <f>'Pluralidade de PB'!J72</f>
        <v>3</v>
      </c>
      <c r="E32" s="18">
        <f>População!C72</f>
        <v>4</v>
      </c>
      <c r="F32" s="18">
        <f>Exigível!E72</f>
        <v>4</v>
      </c>
      <c r="G32" s="19">
        <f t="shared" si="1"/>
        <v>3.75</v>
      </c>
      <c r="H32">
        <f t="shared" si="2"/>
        <v>6.75</v>
      </c>
      <c r="I32" s="38" t="str">
        <f t="shared" si="3"/>
        <v>S2</v>
      </c>
    </row>
    <row r="33" spans="1:10">
      <c r="A33" s="18" t="s">
        <v>103</v>
      </c>
      <c r="B33" s="18" t="str">
        <f>Patrocinadores!F76</f>
        <v>Pública Federal</v>
      </c>
      <c r="C33" s="19" t="str">
        <f>'Eixo - Porte'!D76</f>
        <v>4</v>
      </c>
      <c r="D33" s="18">
        <f>'Pluralidade de PB'!J76</f>
        <v>2</v>
      </c>
      <c r="E33" s="18">
        <f>População!C76</f>
        <v>3</v>
      </c>
      <c r="F33" s="18">
        <f>Exigível!E76</f>
        <v>3</v>
      </c>
      <c r="G33" s="19">
        <f t="shared" si="1"/>
        <v>2.75</v>
      </c>
      <c r="H33">
        <f t="shared" si="2"/>
        <v>6.75</v>
      </c>
      <c r="I33" s="38" t="str">
        <f t="shared" si="3"/>
        <v>S2</v>
      </c>
      <c r="J33" t="s">
        <v>2329</v>
      </c>
    </row>
    <row r="34" spans="1:10" hidden="1">
      <c r="A34" s="18" t="s">
        <v>106</v>
      </c>
      <c r="B34" s="18" t="str">
        <f>Patrocinadores!F79</f>
        <v>Privada</v>
      </c>
      <c r="C34" s="19" t="str">
        <f>'Eixo - Porte'!D79</f>
        <v>3</v>
      </c>
      <c r="D34" s="18">
        <f>'Pluralidade de PB'!J79</f>
        <v>3</v>
      </c>
      <c r="E34" s="18">
        <f>População!C79</f>
        <v>4</v>
      </c>
      <c r="F34" s="18">
        <f>Exigível!E79</f>
        <v>4</v>
      </c>
      <c r="G34" s="19">
        <f t="shared" si="1"/>
        <v>3.75</v>
      </c>
      <c r="H34">
        <f t="shared" si="2"/>
        <v>6.75</v>
      </c>
      <c r="I34" s="38" t="str">
        <f t="shared" si="3"/>
        <v>S2</v>
      </c>
      <c r="J34" t="s">
        <v>2329</v>
      </c>
    </row>
    <row r="35" spans="1:10">
      <c r="A35" s="18" t="s">
        <v>119</v>
      </c>
      <c r="B35" s="18" t="str">
        <f>Patrocinadores!F91</f>
        <v>Pública Estadual</v>
      </c>
      <c r="C35" s="19" t="str">
        <f>'Eixo - Porte'!D91</f>
        <v>3</v>
      </c>
      <c r="D35" s="18">
        <f>'Pluralidade de PB'!J91</f>
        <v>3</v>
      </c>
      <c r="E35" s="18">
        <f>População!C91</f>
        <v>4</v>
      </c>
      <c r="F35" s="18">
        <f>Exigível!E91</f>
        <v>3</v>
      </c>
      <c r="G35" s="19">
        <f t="shared" si="1"/>
        <v>3.5</v>
      </c>
      <c r="H35">
        <f t="shared" si="2"/>
        <v>6.5</v>
      </c>
      <c r="I35" s="38" t="str">
        <f t="shared" si="3"/>
        <v>S2</v>
      </c>
      <c r="J35" t="s">
        <v>2329</v>
      </c>
    </row>
    <row r="36" spans="1:10">
      <c r="A36" s="18" t="s">
        <v>121</v>
      </c>
      <c r="B36" s="18" t="str">
        <f>Patrocinadores!F93</f>
        <v>Pública Estadual</v>
      </c>
      <c r="C36" s="19" t="str">
        <f>'Eixo - Porte'!D93</f>
        <v>3</v>
      </c>
      <c r="D36" s="18">
        <f>'Pluralidade de PB'!J93</f>
        <v>3</v>
      </c>
      <c r="E36" s="18">
        <f>População!C93</f>
        <v>3</v>
      </c>
      <c r="F36" s="18">
        <f>Exigível!E93</f>
        <v>4</v>
      </c>
      <c r="G36" s="19">
        <f t="shared" si="1"/>
        <v>3.25</v>
      </c>
      <c r="H36">
        <f t="shared" si="2"/>
        <v>6.25</v>
      </c>
      <c r="I36" s="38" t="str">
        <f t="shared" si="3"/>
        <v>S2</v>
      </c>
    </row>
    <row r="37" spans="1:10">
      <c r="A37" s="18" t="s">
        <v>125</v>
      </c>
      <c r="B37" s="18" t="str">
        <f>Patrocinadores!F97</f>
        <v>Pública Federal</v>
      </c>
      <c r="C37" s="19" t="str">
        <f>'Eixo - Porte'!D97</f>
        <v>3</v>
      </c>
      <c r="D37" s="18">
        <f>'Pluralidade de PB'!J97</f>
        <v>1</v>
      </c>
      <c r="E37" s="18">
        <f>População!C97</f>
        <v>4</v>
      </c>
      <c r="F37" s="18">
        <f>Exigível!E97</f>
        <v>3</v>
      </c>
      <c r="G37" s="19">
        <f t="shared" si="1"/>
        <v>3</v>
      </c>
      <c r="H37">
        <f t="shared" si="2"/>
        <v>6</v>
      </c>
      <c r="I37" s="38" t="str">
        <f t="shared" si="3"/>
        <v>S2</v>
      </c>
      <c r="J37" t="s">
        <v>2329</v>
      </c>
    </row>
    <row r="38" spans="1:10">
      <c r="A38" s="18" t="s">
        <v>126</v>
      </c>
      <c r="B38" s="18" t="str">
        <f>Patrocinadores!F98</f>
        <v>Pública Federal</v>
      </c>
      <c r="C38" s="19" t="str">
        <f>'Eixo - Porte'!D98</f>
        <v>3</v>
      </c>
      <c r="D38" s="18">
        <f>'Pluralidade de PB'!J98</f>
        <v>1</v>
      </c>
      <c r="E38" s="18">
        <f>População!C98</f>
        <v>4</v>
      </c>
      <c r="F38" s="18">
        <f>Exigível!E98</f>
        <v>3</v>
      </c>
      <c r="G38" s="19">
        <f t="shared" si="1"/>
        <v>3</v>
      </c>
      <c r="H38">
        <f t="shared" si="2"/>
        <v>6</v>
      </c>
      <c r="I38" s="38" t="str">
        <f t="shared" si="3"/>
        <v>S2</v>
      </c>
      <c r="J38" t="s">
        <v>2329</v>
      </c>
    </row>
    <row r="39" spans="1:10" hidden="1">
      <c r="A39" s="18" t="s">
        <v>136</v>
      </c>
      <c r="B39" s="18" t="str">
        <f>Patrocinadores!F108</f>
        <v>Privada</v>
      </c>
      <c r="C39" s="19" t="str">
        <f>'Eixo - Porte'!D108</f>
        <v>3</v>
      </c>
      <c r="D39" s="18">
        <f>'Pluralidade de PB'!J108</f>
        <v>2</v>
      </c>
      <c r="E39" s="18">
        <f>População!C108</f>
        <v>4</v>
      </c>
      <c r="F39" s="18">
        <f>Exigível!E108</f>
        <v>4</v>
      </c>
      <c r="G39" s="19">
        <f t="shared" si="1"/>
        <v>3.5</v>
      </c>
      <c r="H39">
        <f t="shared" si="2"/>
        <v>6.5</v>
      </c>
      <c r="I39" s="38" t="str">
        <f t="shared" si="3"/>
        <v>S2</v>
      </c>
    </row>
    <row r="40" spans="1:10" hidden="1">
      <c r="A40" s="18" t="s">
        <v>139</v>
      </c>
      <c r="B40" s="18" t="str">
        <f>Patrocinadores!F111</f>
        <v>Privada</v>
      </c>
      <c r="C40" s="19" t="str">
        <f>'Eixo - Porte'!D111</f>
        <v>3</v>
      </c>
      <c r="D40" s="18">
        <f>'Pluralidade de PB'!J111</f>
        <v>4</v>
      </c>
      <c r="E40" s="18">
        <f>População!C111</f>
        <v>4</v>
      </c>
      <c r="F40" s="18">
        <f>Exigível!E111</f>
        <v>4</v>
      </c>
      <c r="G40" s="19">
        <f t="shared" si="1"/>
        <v>4</v>
      </c>
      <c r="H40">
        <f t="shared" si="2"/>
        <v>7</v>
      </c>
      <c r="I40" s="38" t="str">
        <f t="shared" si="3"/>
        <v>S2</v>
      </c>
    </row>
    <row r="41" spans="1:10" hidden="1">
      <c r="A41" s="18" t="s">
        <v>140</v>
      </c>
      <c r="B41" s="18" t="str">
        <f>Patrocinadores!F112</f>
        <v>Privada</v>
      </c>
      <c r="C41" s="19" t="str">
        <f>'Eixo - Porte'!D112</f>
        <v>3</v>
      </c>
      <c r="D41" s="18">
        <f>'Pluralidade de PB'!J112</f>
        <v>4</v>
      </c>
      <c r="E41" s="18">
        <f>População!C112</f>
        <v>4</v>
      </c>
      <c r="F41" s="18">
        <f>Exigível!E112</f>
        <v>2</v>
      </c>
      <c r="G41" s="19">
        <f t="shared" si="1"/>
        <v>3.5</v>
      </c>
      <c r="H41">
        <f t="shared" si="2"/>
        <v>6.5</v>
      </c>
      <c r="I41" s="38" t="str">
        <f t="shared" si="3"/>
        <v>S2</v>
      </c>
    </row>
    <row r="42" spans="1:10">
      <c r="A42" s="18" t="s">
        <v>163</v>
      </c>
      <c r="B42" s="18" t="str">
        <f>Patrocinadores!F134</f>
        <v>Pública Estadual</v>
      </c>
      <c r="C42" s="19" t="str">
        <f>'Eixo - Porte'!D134</f>
        <v>3</v>
      </c>
      <c r="D42" s="18">
        <f>'Pluralidade de PB'!J134</f>
        <v>3</v>
      </c>
      <c r="E42" s="18">
        <f>População!C134</f>
        <v>4</v>
      </c>
      <c r="F42" s="18">
        <f>Exigível!E134</f>
        <v>4</v>
      </c>
      <c r="G42" s="19">
        <f t="shared" si="1"/>
        <v>3.75</v>
      </c>
      <c r="H42">
        <f t="shared" si="2"/>
        <v>6.75</v>
      </c>
      <c r="I42" s="38" t="str">
        <f t="shared" si="3"/>
        <v>S2</v>
      </c>
    </row>
    <row r="43" spans="1:10" hidden="1">
      <c r="A43" s="18" t="s">
        <v>166</v>
      </c>
      <c r="B43" s="18" t="str">
        <f>Patrocinadores!F137</f>
        <v>Privada</v>
      </c>
      <c r="C43" s="19" t="str">
        <f>'Eixo - Porte'!D137</f>
        <v>3</v>
      </c>
      <c r="D43" s="18">
        <f>'Pluralidade de PB'!J137</f>
        <v>4</v>
      </c>
      <c r="E43" s="18">
        <f>População!C137</f>
        <v>4</v>
      </c>
      <c r="F43" s="18">
        <f>Exigível!E137</f>
        <v>4</v>
      </c>
      <c r="G43" s="19">
        <f t="shared" si="1"/>
        <v>4</v>
      </c>
      <c r="H43">
        <f t="shared" si="2"/>
        <v>7</v>
      </c>
      <c r="I43" s="38" t="str">
        <f t="shared" si="3"/>
        <v>S2</v>
      </c>
    </row>
    <row r="44" spans="1:10" hidden="1">
      <c r="A44" s="18" t="s">
        <v>169</v>
      </c>
      <c r="B44" s="18" t="str">
        <f>Patrocinadores!F140</f>
        <v>Privada</v>
      </c>
      <c r="C44" s="19" t="str">
        <f>'Eixo - Porte'!D140</f>
        <v>3</v>
      </c>
      <c r="D44" s="18">
        <f>'Pluralidade de PB'!J140</f>
        <v>4</v>
      </c>
      <c r="E44" s="18">
        <f>População!C140</f>
        <v>4</v>
      </c>
      <c r="F44" s="18">
        <f>Exigível!E140</f>
        <v>2</v>
      </c>
      <c r="G44" s="19">
        <f t="shared" si="1"/>
        <v>3.5</v>
      </c>
      <c r="H44">
        <f t="shared" si="2"/>
        <v>6.5</v>
      </c>
      <c r="I44" s="38" t="str">
        <f t="shared" si="3"/>
        <v>S2</v>
      </c>
    </row>
    <row r="45" spans="1:10" hidden="1">
      <c r="A45" s="18" t="s">
        <v>171</v>
      </c>
      <c r="B45" s="18" t="str">
        <f>Patrocinadores!F142</f>
        <v>Privada</v>
      </c>
      <c r="C45" s="19" t="str">
        <f>'Eixo - Porte'!D142</f>
        <v>3</v>
      </c>
      <c r="D45" s="18">
        <f>'Pluralidade de PB'!J142</f>
        <v>4</v>
      </c>
      <c r="E45" s="18">
        <f>População!C142</f>
        <v>4</v>
      </c>
      <c r="F45" s="18">
        <f>Exigível!E142</f>
        <v>3</v>
      </c>
      <c r="G45" s="19">
        <f t="shared" si="1"/>
        <v>3.75</v>
      </c>
      <c r="H45">
        <f t="shared" si="2"/>
        <v>6.75</v>
      </c>
      <c r="I45" s="38" t="str">
        <f t="shared" si="3"/>
        <v>S2</v>
      </c>
    </row>
    <row r="46" spans="1:10" hidden="1">
      <c r="A46" s="18" t="s">
        <v>173</v>
      </c>
      <c r="B46" s="18" t="str">
        <f>Patrocinadores!F144</f>
        <v>Privada</v>
      </c>
      <c r="C46" s="19" t="str">
        <f>'Eixo - Porte'!D144</f>
        <v>3</v>
      </c>
      <c r="D46" s="18">
        <f>'Pluralidade de PB'!J144</f>
        <v>2</v>
      </c>
      <c r="E46" s="18">
        <f>População!C144</f>
        <v>4</v>
      </c>
      <c r="F46" s="18">
        <f>Exigível!E144</f>
        <v>4</v>
      </c>
      <c r="G46" s="19">
        <f t="shared" si="1"/>
        <v>3.5</v>
      </c>
      <c r="H46">
        <f t="shared" si="2"/>
        <v>6.5</v>
      </c>
      <c r="I46" s="38" t="str">
        <f t="shared" si="3"/>
        <v>S2</v>
      </c>
    </row>
    <row r="47" spans="1:10" hidden="1">
      <c r="A47" s="18" t="s">
        <v>207</v>
      </c>
      <c r="B47" s="18" t="str">
        <f>Patrocinadores!F178</f>
        <v>Privada</v>
      </c>
      <c r="C47" s="19" t="str">
        <f>'Eixo - Porte'!D178</f>
        <v>3</v>
      </c>
      <c r="D47" s="18">
        <f>'Pluralidade de PB'!J178</f>
        <v>3</v>
      </c>
      <c r="E47" s="18">
        <f>População!C178</f>
        <v>4</v>
      </c>
      <c r="F47" s="18">
        <f>Exigível!E178</f>
        <v>3</v>
      </c>
      <c r="G47" s="19">
        <f t="shared" si="1"/>
        <v>3.5</v>
      </c>
      <c r="H47">
        <f t="shared" si="2"/>
        <v>6.5</v>
      </c>
      <c r="I47" s="38" t="str">
        <f t="shared" si="3"/>
        <v>S2</v>
      </c>
    </row>
    <row r="48" spans="1:10" hidden="1">
      <c r="A48" s="18" t="s">
        <v>212</v>
      </c>
      <c r="B48" s="18" t="str">
        <f>Patrocinadores!F183</f>
        <v>Privada</v>
      </c>
      <c r="C48" s="19" t="str">
        <f>'Eixo - Porte'!D183</f>
        <v>3</v>
      </c>
      <c r="D48" s="18">
        <f>'Pluralidade de PB'!J183</f>
        <v>3</v>
      </c>
      <c r="E48" s="18">
        <f>População!C183</f>
        <v>4</v>
      </c>
      <c r="F48" s="18">
        <f>Exigível!E183</f>
        <v>4</v>
      </c>
      <c r="G48" s="19">
        <f t="shared" si="1"/>
        <v>3.75</v>
      </c>
      <c r="H48">
        <f t="shared" si="2"/>
        <v>6.75</v>
      </c>
      <c r="I48" s="38" t="str">
        <f t="shared" si="3"/>
        <v>S2</v>
      </c>
    </row>
    <row r="49" spans="1:10" hidden="1">
      <c r="A49" s="18" t="s">
        <v>238</v>
      </c>
      <c r="B49" s="18" t="str">
        <f>Patrocinadores!F207</f>
        <v>Instituidor</v>
      </c>
      <c r="C49" s="19" t="str">
        <f>'Eixo - Porte'!D207</f>
        <v>3</v>
      </c>
      <c r="D49" s="18">
        <f>'Pluralidade de PB'!J207</f>
        <v>1</v>
      </c>
      <c r="E49" s="18">
        <f>População!C207</f>
        <v>4</v>
      </c>
      <c r="F49" s="18">
        <f>Exigível!E207</f>
        <v>3</v>
      </c>
      <c r="G49" s="19">
        <f t="shared" si="1"/>
        <v>3</v>
      </c>
      <c r="H49">
        <f t="shared" si="2"/>
        <v>6</v>
      </c>
      <c r="I49" s="38" t="str">
        <f t="shared" si="3"/>
        <v>S2</v>
      </c>
    </row>
    <row r="50" spans="1:10">
      <c r="A50" s="18" t="s">
        <v>244</v>
      </c>
      <c r="B50" s="18" t="str">
        <f>Patrocinadores!F213</f>
        <v>Pública Federal</v>
      </c>
      <c r="C50" s="19" t="str">
        <f>'Eixo - Porte'!D213</f>
        <v>3</v>
      </c>
      <c r="D50" s="18">
        <f>'Pluralidade de PB'!J213</f>
        <v>2</v>
      </c>
      <c r="E50" s="18">
        <f>População!C213</f>
        <v>4</v>
      </c>
      <c r="F50" s="18">
        <f>Exigível!E213</f>
        <v>3</v>
      </c>
      <c r="G50" s="19">
        <f t="shared" si="1"/>
        <v>3.25</v>
      </c>
      <c r="H50">
        <f t="shared" si="2"/>
        <v>6.25</v>
      </c>
      <c r="I50" s="38" t="str">
        <f t="shared" si="3"/>
        <v>S2</v>
      </c>
    </row>
    <row r="51" spans="1:10">
      <c r="A51" s="18" t="s">
        <v>245</v>
      </c>
      <c r="B51" s="18" t="str">
        <f>Patrocinadores!F214</f>
        <v>Pública Estadual</v>
      </c>
      <c r="C51" s="19" t="str">
        <f>'Eixo - Porte'!D214</f>
        <v>3</v>
      </c>
      <c r="D51" s="18">
        <f>'Pluralidade de PB'!J214</f>
        <v>3</v>
      </c>
      <c r="E51" s="18">
        <f>População!C214</f>
        <v>3</v>
      </c>
      <c r="F51" s="18">
        <f>Exigível!E214</f>
        <v>3</v>
      </c>
      <c r="G51" s="19">
        <f t="shared" si="1"/>
        <v>3</v>
      </c>
      <c r="H51">
        <f t="shared" si="2"/>
        <v>6</v>
      </c>
      <c r="I51" s="38" t="str">
        <f t="shared" si="3"/>
        <v>S2</v>
      </c>
    </row>
    <row r="52" spans="1:10">
      <c r="A52" s="18" t="s">
        <v>250</v>
      </c>
      <c r="B52" s="18" t="str">
        <f>Patrocinadores!F219</f>
        <v>Pública Estadual</v>
      </c>
      <c r="C52" s="19" t="str">
        <f>'Eixo - Porte'!D219</f>
        <v>3</v>
      </c>
      <c r="D52" s="18">
        <f>'Pluralidade de PB'!J219</f>
        <v>2</v>
      </c>
      <c r="E52" s="18">
        <f>População!C219</f>
        <v>4</v>
      </c>
      <c r="F52" s="18">
        <f>Exigível!E219</f>
        <v>4</v>
      </c>
      <c r="G52" s="19">
        <f t="shared" si="1"/>
        <v>3.5</v>
      </c>
      <c r="H52">
        <f t="shared" si="2"/>
        <v>6.5</v>
      </c>
      <c r="I52" s="38" t="str">
        <f t="shared" si="3"/>
        <v>S2</v>
      </c>
    </row>
    <row r="53" spans="1:10">
      <c r="A53" s="18" t="s">
        <v>261</v>
      </c>
      <c r="B53" s="18" t="str">
        <f>Patrocinadores!F230</f>
        <v>Pública Federal</v>
      </c>
      <c r="C53" s="19" t="str">
        <f>'Eixo - Porte'!D230</f>
        <v>3</v>
      </c>
      <c r="D53" s="18">
        <f>'Pluralidade de PB'!J230</f>
        <v>2</v>
      </c>
      <c r="E53" s="18">
        <f>População!C230</f>
        <v>4</v>
      </c>
      <c r="F53" s="18">
        <f>Exigível!E230</f>
        <v>3</v>
      </c>
      <c r="G53" s="19">
        <f t="shared" si="1"/>
        <v>3.25</v>
      </c>
      <c r="H53">
        <f t="shared" si="2"/>
        <v>6.25</v>
      </c>
      <c r="I53" s="38" t="str">
        <f t="shared" si="3"/>
        <v>S2</v>
      </c>
    </row>
    <row r="54" spans="1:10" hidden="1">
      <c r="A54" s="18" t="s">
        <v>265</v>
      </c>
      <c r="B54" s="18" t="str">
        <f>Patrocinadores!F234</f>
        <v>Privada</v>
      </c>
      <c r="C54" s="19" t="str">
        <f>'Eixo - Porte'!D234</f>
        <v>3</v>
      </c>
      <c r="D54" s="18">
        <f>'Pluralidade de PB'!J234</f>
        <v>3</v>
      </c>
      <c r="E54" s="18">
        <f>População!C234</f>
        <v>4</v>
      </c>
      <c r="F54" s="18">
        <f>Exigível!E234</f>
        <v>4</v>
      </c>
      <c r="G54" s="19">
        <f t="shared" si="1"/>
        <v>3.75</v>
      </c>
      <c r="H54">
        <f t="shared" si="2"/>
        <v>6.75</v>
      </c>
      <c r="I54" s="38" t="str">
        <f t="shared" si="3"/>
        <v>S2</v>
      </c>
      <c r="J54" t="s">
        <v>2329</v>
      </c>
    </row>
    <row r="55" spans="1:10">
      <c r="A55" s="18" t="s">
        <v>267</v>
      </c>
      <c r="B55" s="18" t="str">
        <f>Patrocinadores!F236</f>
        <v>Pública Estadual</v>
      </c>
      <c r="C55" s="19" t="str">
        <f>'Eixo - Porte'!D236</f>
        <v>3</v>
      </c>
      <c r="D55" s="18">
        <f>'Pluralidade de PB'!J236</f>
        <v>1</v>
      </c>
      <c r="E55" s="18">
        <f>População!C236</f>
        <v>4</v>
      </c>
      <c r="F55" s="18">
        <f>Exigível!E236</f>
        <v>3</v>
      </c>
      <c r="G55" s="19">
        <f t="shared" si="1"/>
        <v>3</v>
      </c>
      <c r="H55">
        <f t="shared" si="2"/>
        <v>6</v>
      </c>
      <c r="I55" s="38" t="str">
        <f t="shared" si="3"/>
        <v>S2</v>
      </c>
      <c r="J55" t="s">
        <v>2329</v>
      </c>
    </row>
    <row r="56" spans="1:10" hidden="1">
      <c r="A56" s="18" t="s">
        <v>272</v>
      </c>
      <c r="B56" s="18" t="str">
        <f>Patrocinadores!F242</f>
        <v>Privada</v>
      </c>
      <c r="C56" s="19" t="str">
        <f>'Eixo - Porte'!D242</f>
        <v>3</v>
      </c>
      <c r="D56" s="18">
        <f>'Pluralidade de PB'!J242</f>
        <v>2</v>
      </c>
      <c r="E56" s="18">
        <f>População!C242</f>
        <v>4</v>
      </c>
      <c r="F56" s="18">
        <f>Exigível!E242</f>
        <v>3</v>
      </c>
      <c r="G56" s="19">
        <f t="shared" si="1"/>
        <v>3.25</v>
      </c>
      <c r="H56">
        <f t="shared" si="2"/>
        <v>6.25</v>
      </c>
      <c r="I56" s="38" t="str">
        <f t="shared" si="3"/>
        <v>S2</v>
      </c>
    </row>
    <row r="57" spans="1:10" hidden="1">
      <c r="A57" s="18" t="s">
        <v>287</v>
      </c>
      <c r="B57" s="18" t="str">
        <f>Patrocinadores!F257</f>
        <v>Privada</v>
      </c>
      <c r="C57" s="19" t="str">
        <f>'Eixo - Porte'!D257</f>
        <v>3</v>
      </c>
      <c r="D57" s="18">
        <f>'Pluralidade de PB'!J257</f>
        <v>2</v>
      </c>
      <c r="E57" s="18">
        <f>População!C257</f>
        <v>4</v>
      </c>
      <c r="F57" s="18">
        <f>Exigível!E257</f>
        <v>4</v>
      </c>
      <c r="G57" s="19">
        <f t="shared" si="1"/>
        <v>3.5</v>
      </c>
      <c r="H57">
        <f t="shared" si="2"/>
        <v>6.5</v>
      </c>
      <c r="I57" s="38" t="str">
        <f t="shared" si="3"/>
        <v>S2</v>
      </c>
    </row>
    <row r="58" spans="1:10" hidden="1">
      <c r="A58" s="18" t="s">
        <v>290</v>
      </c>
      <c r="B58" s="18" t="str">
        <f>Patrocinadores!F260</f>
        <v>Privada</v>
      </c>
      <c r="C58" s="19" t="str">
        <f>'Eixo - Porte'!D260</f>
        <v>3</v>
      </c>
      <c r="D58" s="18">
        <f>'Pluralidade de PB'!J260</f>
        <v>2</v>
      </c>
      <c r="E58" s="18">
        <f>População!C260</f>
        <v>4</v>
      </c>
      <c r="F58" s="18">
        <f>Exigível!E260</f>
        <v>2</v>
      </c>
      <c r="G58" s="19">
        <f t="shared" si="1"/>
        <v>3</v>
      </c>
      <c r="H58">
        <f t="shared" si="2"/>
        <v>6</v>
      </c>
      <c r="I58" s="38" t="str">
        <f t="shared" si="3"/>
        <v>S2</v>
      </c>
    </row>
    <row r="59" spans="1:10" hidden="1">
      <c r="A59" s="18" t="s">
        <v>17</v>
      </c>
      <c r="B59" s="18" t="str">
        <f>Patrocinadores!F2</f>
        <v>Privada</v>
      </c>
      <c r="C59" s="19" t="str">
        <f>'Eixo - Porte'!D2</f>
        <v>2</v>
      </c>
      <c r="D59" s="18">
        <f>'Pluralidade de PB'!J2</f>
        <v>2</v>
      </c>
      <c r="E59" s="18">
        <f>População!C2</f>
        <v>3</v>
      </c>
      <c r="F59" s="18">
        <f>Exigível!E2</f>
        <v>4</v>
      </c>
      <c r="G59" s="19">
        <f t="shared" si="1"/>
        <v>3</v>
      </c>
      <c r="H59">
        <f t="shared" si="2"/>
        <v>5</v>
      </c>
      <c r="I59" s="38" t="str">
        <f t="shared" si="3"/>
        <v>S3</v>
      </c>
    </row>
    <row r="60" spans="1:10">
      <c r="A60" s="18" t="s">
        <v>25</v>
      </c>
      <c r="B60" s="18" t="str">
        <f>Patrocinadores!F4</f>
        <v>Pública Federal</v>
      </c>
      <c r="C60" s="19" t="str">
        <f>'Eixo - Porte'!D4</f>
        <v>1</v>
      </c>
      <c r="D60" s="18">
        <f>'Pluralidade de PB'!J4</f>
        <v>2</v>
      </c>
      <c r="E60" s="18">
        <f>População!C4</f>
        <v>3</v>
      </c>
      <c r="F60" s="18">
        <f>Exigível!E4</f>
        <v>4</v>
      </c>
      <c r="G60" s="19">
        <f t="shared" si="1"/>
        <v>3</v>
      </c>
      <c r="H60">
        <f t="shared" si="2"/>
        <v>4</v>
      </c>
      <c r="I60" s="38" t="str">
        <f t="shared" si="3"/>
        <v>S3</v>
      </c>
    </row>
    <row r="61" spans="1:10" hidden="1">
      <c r="A61" s="18" t="s">
        <v>32</v>
      </c>
      <c r="B61" s="18" t="str">
        <f>Patrocinadores!F8</f>
        <v>Privada</v>
      </c>
      <c r="C61" s="19" t="str">
        <f>'Eixo - Porte'!D8</f>
        <v>1</v>
      </c>
      <c r="D61" s="18">
        <f>'Pluralidade de PB'!J8</f>
        <v>1</v>
      </c>
      <c r="E61" s="18">
        <f>População!C8</f>
        <v>4</v>
      </c>
      <c r="F61" s="18">
        <f>Exigível!E8</f>
        <v>4</v>
      </c>
      <c r="G61" s="19">
        <f t="shared" si="1"/>
        <v>3.25</v>
      </c>
      <c r="H61">
        <f t="shared" si="2"/>
        <v>4.25</v>
      </c>
      <c r="I61" s="38" t="str">
        <f t="shared" si="3"/>
        <v>S3</v>
      </c>
    </row>
    <row r="62" spans="1:10">
      <c r="A62" s="18" t="s">
        <v>39</v>
      </c>
      <c r="B62" s="18" t="str">
        <f>Patrocinadores!F15</f>
        <v>Pública Estadual</v>
      </c>
      <c r="C62" s="19" t="str">
        <f>'Eixo - Porte'!D15</f>
        <v>2</v>
      </c>
      <c r="D62" s="18">
        <f>'Pluralidade de PB'!J15</f>
        <v>2</v>
      </c>
      <c r="E62" s="18">
        <f>População!C15</f>
        <v>2</v>
      </c>
      <c r="F62" s="18">
        <f>Exigível!E15</f>
        <v>3</v>
      </c>
      <c r="G62" s="19">
        <f t="shared" si="1"/>
        <v>2.25</v>
      </c>
      <c r="H62">
        <f t="shared" si="2"/>
        <v>4.25</v>
      </c>
      <c r="I62" s="38" t="str">
        <f t="shared" si="3"/>
        <v>S3</v>
      </c>
    </row>
    <row r="63" spans="1:10" hidden="1">
      <c r="A63" s="18" t="s">
        <v>43</v>
      </c>
      <c r="B63" s="18" t="str">
        <f>Patrocinadores!F19</f>
        <v>Privada</v>
      </c>
      <c r="C63" s="19" t="str">
        <f>'Eixo - Porte'!D19</f>
        <v>2</v>
      </c>
      <c r="D63" s="18">
        <f>'Pluralidade de PB'!J19</f>
        <v>1</v>
      </c>
      <c r="E63" s="18">
        <f>População!C19</f>
        <v>2</v>
      </c>
      <c r="F63" s="18">
        <f>Exigível!E19</f>
        <v>3</v>
      </c>
      <c r="G63" s="19">
        <f t="shared" si="1"/>
        <v>2</v>
      </c>
      <c r="H63">
        <f t="shared" si="2"/>
        <v>4</v>
      </c>
      <c r="I63" s="38" t="str">
        <f t="shared" si="3"/>
        <v>S3</v>
      </c>
    </row>
    <row r="64" spans="1:10" hidden="1">
      <c r="A64" s="18" t="s">
        <v>48</v>
      </c>
      <c r="B64" s="18" t="str">
        <f>Patrocinadores!F23</f>
        <v>Privada</v>
      </c>
      <c r="C64" s="19" t="str">
        <f>'Eixo - Porte'!D23</f>
        <v>2</v>
      </c>
      <c r="D64" s="18">
        <f>'Pluralidade de PB'!J23</f>
        <v>2</v>
      </c>
      <c r="E64" s="18">
        <f>População!C23</f>
        <v>2</v>
      </c>
      <c r="F64" s="18">
        <f>Exigível!E23</f>
        <v>4</v>
      </c>
      <c r="G64" s="19">
        <f t="shared" si="1"/>
        <v>2.5</v>
      </c>
      <c r="H64">
        <f t="shared" si="2"/>
        <v>4.5</v>
      </c>
      <c r="I64" s="38" t="str">
        <f t="shared" si="3"/>
        <v>S3</v>
      </c>
    </row>
    <row r="65" spans="1:9" hidden="1">
      <c r="A65" s="18" t="s">
        <v>51</v>
      </c>
      <c r="B65" s="18" t="str">
        <f>Patrocinadores!F26</f>
        <v>Privada</v>
      </c>
      <c r="C65" s="19" t="str">
        <f>'Eixo - Porte'!D26</f>
        <v>2</v>
      </c>
      <c r="D65" s="18">
        <f>'Pluralidade de PB'!J26</f>
        <v>1</v>
      </c>
      <c r="E65" s="18">
        <f>População!C26</f>
        <v>4</v>
      </c>
      <c r="F65" s="18">
        <f>Exigível!E26</f>
        <v>3</v>
      </c>
      <c r="G65" s="19">
        <f t="shared" si="1"/>
        <v>3</v>
      </c>
      <c r="H65">
        <f t="shared" si="2"/>
        <v>5</v>
      </c>
      <c r="I65" s="38" t="str">
        <f t="shared" si="3"/>
        <v>S3</v>
      </c>
    </row>
    <row r="66" spans="1:9">
      <c r="A66" s="18" t="s">
        <v>54</v>
      </c>
      <c r="B66" s="18" t="str">
        <f>Patrocinadores!F29</f>
        <v>Pública Federal</v>
      </c>
      <c r="C66" s="19" t="str">
        <f>'Eixo - Porte'!D29</f>
        <v>2</v>
      </c>
      <c r="D66" s="18">
        <f>'Pluralidade de PB'!J29</f>
        <v>2</v>
      </c>
      <c r="E66" s="18">
        <f>População!C29</f>
        <v>1</v>
      </c>
      <c r="F66" s="18">
        <f>Exigível!E29</f>
        <v>4</v>
      </c>
      <c r="G66" s="19">
        <f t="shared" si="1"/>
        <v>2</v>
      </c>
      <c r="H66">
        <f t="shared" si="2"/>
        <v>4</v>
      </c>
      <c r="I66" s="38" t="str">
        <f t="shared" si="3"/>
        <v>S3</v>
      </c>
    </row>
    <row r="67" spans="1:9" hidden="1">
      <c r="A67" s="18" t="s">
        <v>60</v>
      </c>
      <c r="B67" s="18" t="str">
        <f>Patrocinadores!F34</f>
        <v>Privada</v>
      </c>
      <c r="C67" s="19" t="str">
        <f>'Eixo - Porte'!D34</f>
        <v>2</v>
      </c>
      <c r="D67" s="18">
        <f>'Pluralidade de PB'!J34</f>
        <v>2</v>
      </c>
      <c r="E67" s="18">
        <f>População!C34</f>
        <v>3</v>
      </c>
      <c r="F67" s="18">
        <f>Exigível!E34</f>
        <v>1</v>
      </c>
      <c r="G67" s="19">
        <f t="shared" si="1"/>
        <v>2.25</v>
      </c>
      <c r="H67">
        <f t="shared" si="2"/>
        <v>4.25</v>
      </c>
      <c r="I67" s="38" t="str">
        <f t="shared" si="3"/>
        <v>S3</v>
      </c>
    </row>
    <row r="68" spans="1:9" hidden="1">
      <c r="A68" s="18" t="s">
        <v>61</v>
      </c>
      <c r="B68" s="18" t="str">
        <f>Patrocinadores!F35</f>
        <v>Privada</v>
      </c>
      <c r="C68" s="19" t="str">
        <f>'Eixo - Porte'!D35</f>
        <v>2</v>
      </c>
      <c r="D68" s="18">
        <f>'Pluralidade de PB'!J35</f>
        <v>1</v>
      </c>
      <c r="E68" s="18">
        <f>População!C35</f>
        <v>4</v>
      </c>
      <c r="F68" s="18">
        <f>Exigível!E35</f>
        <v>1</v>
      </c>
      <c r="G68" s="19">
        <f t="shared" si="1"/>
        <v>2.5</v>
      </c>
      <c r="H68">
        <f t="shared" si="2"/>
        <v>4.5</v>
      </c>
      <c r="I68" s="38" t="str">
        <f t="shared" si="3"/>
        <v>S3</v>
      </c>
    </row>
    <row r="69" spans="1:9">
      <c r="A69" s="18" t="s">
        <v>67</v>
      </c>
      <c r="B69" s="18" t="str">
        <f>Patrocinadores!F41</f>
        <v>Pública Federal</v>
      </c>
      <c r="C69" s="19" t="str">
        <f>'Eixo - Porte'!D41</f>
        <v>3</v>
      </c>
      <c r="D69" s="18">
        <f>'Pluralidade de PB'!J41</f>
        <v>2</v>
      </c>
      <c r="E69" s="18">
        <f>População!C41</f>
        <v>2</v>
      </c>
      <c r="F69" s="18">
        <f>Exigível!E41</f>
        <v>3</v>
      </c>
      <c r="G69" s="19">
        <f t="shared" si="1"/>
        <v>2.25</v>
      </c>
      <c r="H69">
        <f t="shared" si="2"/>
        <v>5.25</v>
      </c>
      <c r="I69" s="38" t="str">
        <f t="shared" si="3"/>
        <v>S3</v>
      </c>
    </row>
    <row r="70" spans="1:9">
      <c r="A70" s="18" t="s">
        <v>71</v>
      </c>
      <c r="B70" s="18" t="str">
        <f>Patrocinadores!F45</f>
        <v>Pública Federal</v>
      </c>
      <c r="C70" s="19" t="str">
        <f>'Eixo - Porte'!D45</f>
        <v>3</v>
      </c>
      <c r="D70" s="18">
        <f>'Pluralidade de PB'!J45</f>
        <v>2</v>
      </c>
      <c r="E70" s="18">
        <f>População!C45</f>
        <v>2</v>
      </c>
      <c r="F70" s="18">
        <f>Exigível!E45</f>
        <v>2</v>
      </c>
      <c r="G70" s="19">
        <f t="shared" si="1"/>
        <v>2</v>
      </c>
      <c r="H70">
        <f t="shared" si="2"/>
        <v>5</v>
      </c>
      <c r="I70" s="38" t="str">
        <f t="shared" si="3"/>
        <v>S3</v>
      </c>
    </row>
    <row r="71" spans="1:9" hidden="1">
      <c r="A71" s="18" t="s">
        <v>73</v>
      </c>
      <c r="B71" s="18" t="str">
        <f>Patrocinadores!F47</f>
        <v>Privada</v>
      </c>
      <c r="C71" s="19" t="str">
        <f>'Eixo - Porte'!D47</f>
        <v>3</v>
      </c>
      <c r="D71" s="18">
        <f>'Pluralidade de PB'!J47</f>
        <v>2</v>
      </c>
      <c r="E71" s="18">
        <f>População!C47</f>
        <v>3</v>
      </c>
      <c r="F71" s="18">
        <f>Exigível!E47</f>
        <v>1</v>
      </c>
      <c r="G71" s="19">
        <f t="shared" si="1"/>
        <v>2.25</v>
      </c>
      <c r="H71">
        <f t="shared" si="2"/>
        <v>5.25</v>
      </c>
      <c r="I71" s="38" t="str">
        <f t="shared" si="3"/>
        <v>S3</v>
      </c>
    </row>
    <row r="72" spans="1:9" hidden="1">
      <c r="A72" s="18" t="s">
        <v>76</v>
      </c>
      <c r="B72" s="18" t="str">
        <f>Patrocinadores!F49</f>
        <v>Privada</v>
      </c>
      <c r="C72" s="19" t="str">
        <f>'Eixo - Porte'!D49</f>
        <v>2</v>
      </c>
      <c r="D72" s="18">
        <f>'Pluralidade de PB'!J49</f>
        <v>2</v>
      </c>
      <c r="E72" s="18">
        <f>População!C49</f>
        <v>2</v>
      </c>
      <c r="F72" s="18">
        <f>Exigível!E49</f>
        <v>3</v>
      </c>
      <c r="G72" s="19">
        <f t="shared" si="1"/>
        <v>2.25</v>
      </c>
      <c r="H72">
        <f t="shared" si="2"/>
        <v>4.25</v>
      </c>
      <c r="I72" s="38" t="str">
        <f t="shared" si="3"/>
        <v>S3</v>
      </c>
    </row>
    <row r="73" spans="1:9" hidden="1">
      <c r="A73" s="18" t="s">
        <v>79</v>
      </c>
      <c r="B73" s="18" t="str">
        <f>Patrocinadores!F52</f>
        <v>Privada</v>
      </c>
      <c r="C73" s="19" t="str">
        <f>'Eixo - Porte'!D52</f>
        <v>2</v>
      </c>
      <c r="D73" s="18">
        <f>'Pluralidade de PB'!J52</f>
        <v>1</v>
      </c>
      <c r="E73" s="18">
        <f>População!C52</f>
        <v>3</v>
      </c>
      <c r="F73" s="18">
        <f>Exigível!E52</f>
        <v>1</v>
      </c>
      <c r="G73" s="19">
        <f t="shared" si="1"/>
        <v>2</v>
      </c>
      <c r="H73">
        <f t="shared" si="2"/>
        <v>4</v>
      </c>
      <c r="I73" s="38" t="str">
        <f t="shared" si="3"/>
        <v>S3</v>
      </c>
    </row>
    <row r="74" spans="1:9">
      <c r="A74" s="18" t="s">
        <v>83</v>
      </c>
      <c r="B74" s="18" t="str">
        <f>Patrocinadores!F56</f>
        <v>Pública Estadual</v>
      </c>
      <c r="C74" s="19" t="str">
        <f>'Eixo - Porte'!D56</f>
        <v>2</v>
      </c>
      <c r="D74" s="18">
        <f>'Pluralidade de PB'!J56</f>
        <v>3</v>
      </c>
      <c r="E74" s="18">
        <f>População!C56</f>
        <v>1</v>
      </c>
      <c r="F74" s="18">
        <f>Exigível!E56</f>
        <v>4</v>
      </c>
      <c r="G74" s="19">
        <f t="shared" ref="G74:G137" si="4">(D74*$Q$2+E74*$Q$3+F74*$Q$4)/($Q$2+$Q$3+$Q$4)</f>
        <v>2.25</v>
      </c>
      <c r="H74">
        <f t="shared" ref="H74:H137" si="5">C74+G74</f>
        <v>4.25</v>
      </c>
      <c r="I74" s="38" t="str">
        <f t="shared" ref="I74:I137" si="6">IF(H74&gt;7,"S1",IF(H74&gt;=6,"S2",IF(H74&gt;=4,"S3","S4")))</f>
        <v>S3</v>
      </c>
    </row>
    <row r="75" spans="1:9" hidden="1">
      <c r="A75" s="18" t="s">
        <v>88</v>
      </c>
      <c r="B75" s="18" t="str">
        <f>Patrocinadores!F61</f>
        <v>Privada</v>
      </c>
      <c r="C75" s="19" t="str">
        <f>'Eixo - Porte'!D61</f>
        <v>2</v>
      </c>
      <c r="D75" s="18">
        <f>'Pluralidade de PB'!J61</f>
        <v>2</v>
      </c>
      <c r="E75" s="18">
        <f>População!C61</f>
        <v>2</v>
      </c>
      <c r="F75" s="18">
        <f>Exigível!E61</f>
        <v>3</v>
      </c>
      <c r="G75" s="19">
        <f t="shared" si="4"/>
        <v>2.25</v>
      </c>
      <c r="H75">
        <f t="shared" si="5"/>
        <v>4.25</v>
      </c>
      <c r="I75" s="38" t="str">
        <f t="shared" si="6"/>
        <v>S3</v>
      </c>
    </row>
    <row r="76" spans="1:9" hidden="1">
      <c r="A76" s="18" t="s">
        <v>90</v>
      </c>
      <c r="B76" s="18" t="str">
        <f>Patrocinadores!F63</f>
        <v>Privada</v>
      </c>
      <c r="C76" s="19" t="str">
        <f>'Eixo - Porte'!D63</f>
        <v>3</v>
      </c>
      <c r="D76" s="18">
        <f>'Pluralidade de PB'!J63</f>
        <v>2</v>
      </c>
      <c r="E76" s="18">
        <f>População!C63</f>
        <v>2</v>
      </c>
      <c r="F76" s="18">
        <f>Exigível!E63</f>
        <v>4</v>
      </c>
      <c r="G76" s="19">
        <f t="shared" si="4"/>
        <v>2.5</v>
      </c>
      <c r="H76">
        <f t="shared" si="5"/>
        <v>5.5</v>
      </c>
      <c r="I76" s="38" t="str">
        <f t="shared" si="6"/>
        <v>S3</v>
      </c>
    </row>
    <row r="77" spans="1:9" hidden="1">
      <c r="A77" s="18" t="s">
        <v>91</v>
      </c>
      <c r="B77" s="18" t="str">
        <f>Patrocinadores!F64</f>
        <v>Privada</v>
      </c>
      <c r="C77" s="19" t="str">
        <f>'Eixo - Porte'!D64</f>
        <v>3</v>
      </c>
      <c r="D77" s="18">
        <f>'Pluralidade de PB'!J64</f>
        <v>1</v>
      </c>
      <c r="E77" s="18">
        <f>População!C64</f>
        <v>4</v>
      </c>
      <c r="F77" s="18">
        <f>Exigível!E64</f>
        <v>2</v>
      </c>
      <c r="G77" s="19">
        <f t="shared" si="4"/>
        <v>2.75</v>
      </c>
      <c r="H77">
        <f t="shared" si="5"/>
        <v>5.75</v>
      </c>
      <c r="I77" s="38" t="str">
        <f t="shared" si="6"/>
        <v>S3</v>
      </c>
    </row>
    <row r="78" spans="1:9" hidden="1">
      <c r="A78" s="18" t="s">
        <v>92</v>
      </c>
      <c r="B78" s="18" t="str">
        <f>Patrocinadores!F65</f>
        <v>Privada</v>
      </c>
      <c r="C78" s="19" t="str">
        <f>'Eixo - Porte'!D65</f>
        <v>2</v>
      </c>
      <c r="D78" s="18">
        <f>'Pluralidade de PB'!J65</f>
        <v>4</v>
      </c>
      <c r="E78" s="18">
        <f>População!C65</f>
        <v>4</v>
      </c>
      <c r="F78" s="18">
        <f>Exigível!E65</f>
        <v>3</v>
      </c>
      <c r="G78" s="19">
        <f t="shared" si="4"/>
        <v>3.75</v>
      </c>
      <c r="H78">
        <f t="shared" si="5"/>
        <v>5.75</v>
      </c>
      <c r="I78" s="38" t="str">
        <f t="shared" si="6"/>
        <v>S3</v>
      </c>
    </row>
    <row r="79" spans="1:9" hidden="1">
      <c r="A79" s="18" t="s">
        <v>94</v>
      </c>
      <c r="B79" s="18" t="str">
        <f>Patrocinadores!F67</f>
        <v>Privada</v>
      </c>
      <c r="C79" s="19" t="str">
        <f>'Eixo - Porte'!D67</f>
        <v>2</v>
      </c>
      <c r="D79" s="18">
        <f>'Pluralidade de PB'!J67</f>
        <v>3</v>
      </c>
      <c r="E79" s="18">
        <f>População!C67</f>
        <v>3</v>
      </c>
      <c r="F79" s="18">
        <f>Exigível!E67</f>
        <v>3</v>
      </c>
      <c r="G79" s="19">
        <f t="shared" si="4"/>
        <v>3</v>
      </c>
      <c r="H79">
        <f t="shared" si="5"/>
        <v>5</v>
      </c>
      <c r="I79" s="38" t="str">
        <f t="shared" si="6"/>
        <v>S3</v>
      </c>
    </row>
    <row r="80" spans="1:9">
      <c r="A80" s="18" t="s">
        <v>95</v>
      </c>
      <c r="B80" s="18" t="str">
        <f>Patrocinadores!F68</f>
        <v>Pública Estadual</v>
      </c>
      <c r="C80" s="19" t="str">
        <f>'Eixo - Porte'!D68</f>
        <v>2</v>
      </c>
      <c r="D80" s="18">
        <f>'Pluralidade de PB'!J68</f>
        <v>2</v>
      </c>
      <c r="E80" s="18">
        <f>População!C68</f>
        <v>3</v>
      </c>
      <c r="F80" s="18">
        <f>Exigível!E68</f>
        <v>1</v>
      </c>
      <c r="G80" s="19">
        <f t="shared" si="4"/>
        <v>2.25</v>
      </c>
      <c r="H80">
        <f t="shared" si="5"/>
        <v>4.25</v>
      </c>
      <c r="I80" s="38" t="str">
        <f t="shared" si="6"/>
        <v>S3</v>
      </c>
    </row>
    <row r="81" spans="1:9">
      <c r="A81" s="18" t="s">
        <v>96</v>
      </c>
      <c r="B81" s="18" t="str">
        <f>Patrocinadores!F69</f>
        <v>Pública Estadual</v>
      </c>
      <c r="C81" s="19" t="str">
        <f>'Eixo - Porte'!D69</f>
        <v>2</v>
      </c>
      <c r="D81" s="18">
        <f>'Pluralidade de PB'!J69</f>
        <v>2</v>
      </c>
      <c r="E81" s="18">
        <f>População!C69</f>
        <v>2</v>
      </c>
      <c r="F81" s="18">
        <f>Exigível!E69</f>
        <v>4</v>
      </c>
      <c r="G81" s="19">
        <f t="shared" si="4"/>
        <v>2.5</v>
      </c>
      <c r="H81">
        <f t="shared" si="5"/>
        <v>4.5</v>
      </c>
      <c r="I81" s="38" t="str">
        <f t="shared" si="6"/>
        <v>S3</v>
      </c>
    </row>
    <row r="82" spans="1:9" hidden="1">
      <c r="A82" s="18" t="s">
        <v>98</v>
      </c>
      <c r="B82" s="18" t="str">
        <f>Patrocinadores!F71</f>
        <v>Privada</v>
      </c>
      <c r="C82" s="19" t="str">
        <f>'Eixo - Porte'!D71</f>
        <v>2</v>
      </c>
      <c r="D82" s="18">
        <f>'Pluralidade de PB'!J71</f>
        <v>2</v>
      </c>
      <c r="E82" s="18">
        <f>População!C71</f>
        <v>2</v>
      </c>
      <c r="F82" s="18">
        <f>Exigível!E71</f>
        <v>3</v>
      </c>
      <c r="G82" s="19">
        <f t="shared" si="4"/>
        <v>2.25</v>
      </c>
      <c r="H82">
        <f t="shared" si="5"/>
        <v>4.25</v>
      </c>
      <c r="I82" s="38" t="str">
        <f t="shared" si="6"/>
        <v>S3</v>
      </c>
    </row>
    <row r="83" spans="1:9" hidden="1">
      <c r="A83" s="18" t="s">
        <v>102</v>
      </c>
      <c r="B83" s="18" t="str">
        <f>Patrocinadores!F75</f>
        <v>Privada</v>
      </c>
      <c r="C83" s="19" t="str">
        <f>'Eixo - Porte'!D75</f>
        <v>2</v>
      </c>
      <c r="D83" s="18">
        <f>'Pluralidade de PB'!J75</f>
        <v>3</v>
      </c>
      <c r="E83" s="18">
        <f>População!C75</f>
        <v>2</v>
      </c>
      <c r="F83" s="18">
        <f>Exigível!E75</f>
        <v>2</v>
      </c>
      <c r="G83" s="19">
        <f t="shared" si="4"/>
        <v>2.25</v>
      </c>
      <c r="H83">
        <f t="shared" si="5"/>
        <v>4.25</v>
      </c>
      <c r="I83" s="38" t="str">
        <f t="shared" si="6"/>
        <v>S3</v>
      </c>
    </row>
    <row r="84" spans="1:9" hidden="1">
      <c r="A84" s="18" t="s">
        <v>105</v>
      </c>
      <c r="B84" s="18" t="str">
        <f>Patrocinadores!F78</f>
        <v>Privada</v>
      </c>
      <c r="C84" s="19" t="str">
        <f>'Eixo - Porte'!D78</f>
        <v>2</v>
      </c>
      <c r="D84" s="18">
        <f>'Pluralidade de PB'!J78</f>
        <v>2</v>
      </c>
      <c r="E84" s="18">
        <f>População!C78</f>
        <v>3</v>
      </c>
      <c r="F84" s="18">
        <f>Exigível!E78</f>
        <v>2</v>
      </c>
      <c r="G84" s="19">
        <f t="shared" si="4"/>
        <v>2.5</v>
      </c>
      <c r="H84">
        <f t="shared" si="5"/>
        <v>4.5</v>
      </c>
      <c r="I84" s="38" t="str">
        <f t="shared" si="6"/>
        <v>S3</v>
      </c>
    </row>
    <row r="85" spans="1:9" hidden="1">
      <c r="A85" s="18" t="s">
        <v>108</v>
      </c>
      <c r="B85" s="18" t="str">
        <f>Patrocinadores!F81</f>
        <v>Privada</v>
      </c>
      <c r="C85" s="19" t="str">
        <f>'Eixo - Porte'!D81</f>
        <v>3</v>
      </c>
      <c r="D85" s="18">
        <f>'Pluralidade de PB'!J81</f>
        <v>2</v>
      </c>
      <c r="E85" s="18">
        <f>População!C81</f>
        <v>2</v>
      </c>
      <c r="F85" s="18">
        <f>Exigível!E81</f>
        <v>4</v>
      </c>
      <c r="G85" s="19">
        <f t="shared" si="4"/>
        <v>2.5</v>
      </c>
      <c r="H85">
        <f t="shared" si="5"/>
        <v>5.5</v>
      </c>
      <c r="I85" s="38" t="str">
        <f t="shared" si="6"/>
        <v>S3</v>
      </c>
    </row>
    <row r="86" spans="1:9">
      <c r="A86" s="18" t="s">
        <v>109</v>
      </c>
      <c r="B86" s="18" t="str">
        <f>Patrocinadores!F82</f>
        <v>Pública Federal</v>
      </c>
      <c r="C86" s="19" t="str">
        <f>'Eixo - Porte'!D82</f>
        <v>2</v>
      </c>
      <c r="D86" s="18">
        <f>'Pluralidade de PB'!J82</f>
        <v>2</v>
      </c>
      <c r="E86" s="18">
        <f>População!C82</f>
        <v>4</v>
      </c>
      <c r="F86" s="18">
        <f>Exigível!E82</f>
        <v>3</v>
      </c>
      <c r="G86" s="19">
        <f t="shared" si="4"/>
        <v>3.25</v>
      </c>
      <c r="H86">
        <f t="shared" si="5"/>
        <v>5.25</v>
      </c>
      <c r="I86" s="38" t="str">
        <f t="shared" si="6"/>
        <v>S3</v>
      </c>
    </row>
    <row r="87" spans="1:9" hidden="1">
      <c r="A87" s="18" t="s">
        <v>114</v>
      </c>
      <c r="B87" s="18" t="str">
        <f>Patrocinadores!F86</f>
        <v>Privada</v>
      </c>
      <c r="C87" s="19" t="str">
        <f>'Eixo - Porte'!D86</f>
        <v>3</v>
      </c>
      <c r="D87" s="18">
        <f>'Pluralidade de PB'!J86</f>
        <v>2</v>
      </c>
      <c r="E87" s="18">
        <f>População!C86</f>
        <v>2</v>
      </c>
      <c r="F87" s="18">
        <f>Exigível!E86</f>
        <v>4</v>
      </c>
      <c r="G87" s="19">
        <f t="shared" si="4"/>
        <v>2.5</v>
      </c>
      <c r="H87">
        <f t="shared" si="5"/>
        <v>5.5</v>
      </c>
      <c r="I87" s="38" t="str">
        <f t="shared" si="6"/>
        <v>S3</v>
      </c>
    </row>
    <row r="88" spans="1:9">
      <c r="A88" s="18" t="s">
        <v>120</v>
      </c>
      <c r="B88" s="18" t="str">
        <f>Patrocinadores!F92</f>
        <v>Pública Estadual</v>
      </c>
      <c r="C88" s="19" t="str">
        <f>'Eixo - Porte'!D92</f>
        <v>2</v>
      </c>
      <c r="D88" s="18">
        <f>'Pluralidade de PB'!J92</f>
        <v>1</v>
      </c>
      <c r="E88" s="18">
        <f>População!C92</f>
        <v>3</v>
      </c>
      <c r="F88" s="18">
        <f>Exigível!E92</f>
        <v>4</v>
      </c>
      <c r="G88" s="19">
        <f t="shared" si="4"/>
        <v>2.75</v>
      </c>
      <c r="H88">
        <f t="shared" si="5"/>
        <v>4.75</v>
      </c>
      <c r="I88" s="38" t="str">
        <f t="shared" si="6"/>
        <v>S3</v>
      </c>
    </row>
    <row r="89" spans="1:9" hidden="1">
      <c r="A89" s="18" t="s">
        <v>122</v>
      </c>
      <c r="B89" s="18" t="str">
        <f>Patrocinadores!F94</f>
        <v>Privada</v>
      </c>
      <c r="C89" s="19" t="str">
        <f>'Eixo - Porte'!D94</f>
        <v>2</v>
      </c>
      <c r="D89" s="18">
        <f>'Pluralidade de PB'!J94</f>
        <v>1</v>
      </c>
      <c r="E89" s="18">
        <f>População!C94</f>
        <v>3</v>
      </c>
      <c r="F89" s="18">
        <f>Exigível!E94</f>
        <v>1</v>
      </c>
      <c r="G89" s="19">
        <f t="shared" si="4"/>
        <v>2</v>
      </c>
      <c r="H89">
        <f t="shared" si="5"/>
        <v>4</v>
      </c>
      <c r="I89" s="38" t="str">
        <f t="shared" si="6"/>
        <v>S3</v>
      </c>
    </row>
    <row r="90" spans="1:9">
      <c r="A90" s="18" t="s">
        <v>123</v>
      </c>
      <c r="B90" s="18" t="str">
        <f>Patrocinadores!F95</f>
        <v>Pública Estadual</v>
      </c>
      <c r="C90" s="19" t="str">
        <f>'Eixo - Porte'!D95</f>
        <v>2</v>
      </c>
      <c r="D90" s="18">
        <f>'Pluralidade de PB'!J95</f>
        <v>2</v>
      </c>
      <c r="E90" s="18">
        <f>População!C95</f>
        <v>3</v>
      </c>
      <c r="F90" s="18">
        <f>Exigível!E95</f>
        <v>4</v>
      </c>
      <c r="G90" s="19">
        <f t="shared" si="4"/>
        <v>3</v>
      </c>
      <c r="H90">
        <f t="shared" si="5"/>
        <v>5</v>
      </c>
      <c r="I90" s="38" t="str">
        <f t="shared" si="6"/>
        <v>S3</v>
      </c>
    </row>
    <row r="91" spans="1:9" hidden="1">
      <c r="A91" s="18" t="s">
        <v>124</v>
      </c>
      <c r="B91" s="18" t="str">
        <f>Patrocinadores!F96</f>
        <v>Privada</v>
      </c>
      <c r="C91" s="19" t="str">
        <f>'Eixo - Porte'!D96</f>
        <v>3</v>
      </c>
      <c r="D91" s="18">
        <f>'Pluralidade de PB'!J96</f>
        <v>2</v>
      </c>
      <c r="E91" s="18">
        <f>População!C96</f>
        <v>3</v>
      </c>
      <c r="F91" s="18">
        <f>Exigível!E96</f>
        <v>2</v>
      </c>
      <c r="G91" s="19">
        <f t="shared" si="4"/>
        <v>2.5</v>
      </c>
      <c r="H91">
        <f t="shared" si="5"/>
        <v>5.5</v>
      </c>
      <c r="I91" s="38" t="str">
        <f t="shared" si="6"/>
        <v>S3</v>
      </c>
    </row>
    <row r="92" spans="1:9" hidden="1">
      <c r="A92" s="18" t="s">
        <v>127</v>
      </c>
      <c r="B92" s="18" t="str">
        <f>Patrocinadores!F99</f>
        <v>Privada</v>
      </c>
      <c r="C92" s="19" t="str">
        <f>'Eixo - Porte'!D99</f>
        <v>2</v>
      </c>
      <c r="D92" s="18">
        <f>'Pluralidade de PB'!J99</f>
        <v>1</v>
      </c>
      <c r="E92" s="18">
        <f>População!C99</f>
        <v>4</v>
      </c>
      <c r="F92" s="18">
        <f>Exigível!E99</f>
        <v>3</v>
      </c>
      <c r="G92" s="19">
        <f t="shared" si="4"/>
        <v>3</v>
      </c>
      <c r="H92">
        <f t="shared" si="5"/>
        <v>5</v>
      </c>
      <c r="I92" s="38" t="str">
        <f t="shared" si="6"/>
        <v>S3</v>
      </c>
    </row>
    <row r="93" spans="1:9" hidden="1">
      <c r="A93" s="18" t="s">
        <v>128</v>
      </c>
      <c r="B93" s="18" t="str">
        <f>Patrocinadores!F100</f>
        <v>Privada</v>
      </c>
      <c r="C93" s="19" t="str">
        <f>'Eixo - Porte'!D100</f>
        <v>3</v>
      </c>
      <c r="D93" s="18">
        <f>'Pluralidade de PB'!J100</f>
        <v>3</v>
      </c>
      <c r="E93" s="18">
        <f>População!C100</f>
        <v>3</v>
      </c>
      <c r="F93" s="18">
        <f>Exigível!E100</f>
        <v>2</v>
      </c>
      <c r="G93" s="19">
        <f t="shared" si="4"/>
        <v>2.75</v>
      </c>
      <c r="H93">
        <f t="shared" si="5"/>
        <v>5.75</v>
      </c>
      <c r="I93" s="38" t="str">
        <f t="shared" si="6"/>
        <v>S3</v>
      </c>
    </row>
    <row r="94" spans="1:9">
      <c r="A94" s="18" t="s">
        <v>129</v>
      </c>
      <c r="B94" s="18" t="str">
        <f>Patrocinadores!F101</f>
        <v>Pública Estadual</v>
      </c>
      <c r="C94" s="19" t="str">
        <f>'Eixo - Porte'!D101</f>
        <v>2</v>
      </c>
      <c r="D94" s="18">
        <f>'Pluralidade de PB'!J101</f>
        <v>2</v>
      </c>
      <c r="E94" s="18">
        <f>População!C101</f>
        <v>3</v>
      </c>
      <c r="F94" s="18">
        <f>Exigível!E101</f>
        <v>4</v>
      </c>
      <c r="G94" s="19">
        <f t="shared" si="4"/>
        <v>3</v>
      </c>
      <c r="H94">
        <f t="shared" si="5"/>
        <v>5</v>
      </c>
      <c r="I94" s="38" t="str">
        <f t="shared" si="6"/>
        <v>S3</v>
      </c>
    </row>
    <row r="95" spans="1:9">
      <c r="A95" s="18" t="s">
        <v>130</v>
      </c>
      <c r="B95" s="18" t="str">
        <f>Patrocinadores!F102</f>
        <v>Pública Federal</v>
      </c>
      <c r="C95" s="19" t="str">
        <f>'Eixo - Porte'!D102</f>
        <v>3</v>
      </c>
      <c r="D95" s="18">
        <f>'Pluralidade de PB'!J102</f>
        <v>1</v>
      </c>
      <c r="E95" s="18">
        <f>População!C102</f>
        <v>3</v>
      </c>
      <c r="F95" s="18">
        <f>Exigível!E102</f>
        <v>4</v>
      </c>
      <c r="G95" s="19">
        <f t="shared" si="4"/>
        <v>2.75</v>
      </c>
      <c r="H95">
        <f t="shared" si="5"/>
        <v>5.75</v>
      </c>
      <c r="I95" s="38" t="str">
        <f t="shared" si="6"/>
        <v>S3</v>
      </c>
    </row>
    <row r="96" spans="1:9" hidden="1">
      <c r="A96" s="18" t="s">
        <v>134</v>
      </c>
      <c r="B96" s="18" t="str">
        <f>Patrocinadores!F106</f>
        <v>Privada</v>
      </c>
      <c r="C96" s="19" t="str">
        <f>'Eixo - Porte'!D106</f>
        <v>2</v>
      </c>
      <c r="D96" s="18">
        <f>'Pluralidade de PB'!J106</f>
        <v>2</v>
      </c>
      <c r="E96" s="18">
        <f>População!C106</f>
        <v>3</v>
      </c>
      <c r="F96" s="18">
        <f>Exigível!E106</f>
        <v>2</v>
      </c>
      <c r="G96" s="19">
        <f t="shared" si="4"/>
        <v>2.5</v>
      </c>
      <c r="H96">
        <f t="shared" si="5"/>
        <v>4.5</v>
      </c>
      <c r="I96" s="38" t="str">
        <f t="shared" si="6"/>
        <v>S3</v>
      </c>
    </row>
    <row r="97" spans="1:9" hidden="1">
      <c r="A97" s="18" t="s">
        <v>137</v>
      </c>
      <c r="B97" s="18" t="str">
        <f>Patrocinadores!F109</f>
        <v>Privada</v>
      </c>
      <c r="C97" s="19" t="str">
        <f>'Eixo - Porte'!D109</f>
        <v>2</v>
      </c>
      <c r="D97" s="18">
        <f>'Pluralidade de PB'!J109</f>
        <v>3</v>
      </c>
      <c r="E97" s="18">
        <f>População!C109</f>
        <v>3</v>
      </c>
      <c r="F97" s="18">
        <f>Exigível!E109</f>
        <v>1</v>
      </c>
      <c r="G97" s="19">
        <f t="shared" si="4"/>
        <v>2.5</v>
      </c>
      <c r="H97">
        <f t="shared" si="5"/>
        <v>4.5</v>
      </c>
      <c r="I97" s="38" t="str">
        <f t="shared" si="6"/>
        <v>S3</v>
      </c>
    </row>
    <row r="98" spans="1:9" hidden="1">
      <c r="A98" s="18" t="s">
        <v>138</v>
      </c>
      <c r="B98" s="18" t="str">
        <f>Patrocinadores!F110</f>
        <v>Privada</v>
      </c>
      <c r="C98" s="19" t="str">
        <f>'Eixo - Porte'!D110</f>
        <v>3</v>
      </c>
      <c r="D98" s="18">
        <f>'Pluralidade de PB'!J110</f>
        <v>2</v>
      </c>
      <c r="E98" s="18">
        <f>População!C110</f>
        <v>3</v>
      </c>
      <c r="F98" s="18">
        <f>Exigível!E110</f>
        <v>3</v>
      </c>
      <c r="G98" s="19">
        <f t="shared" si="4"/>
        <v>2.75</v>
      </c>
      <c r="H98">
        <f t="shared" si="5"/>
        <v>5.75</v>
      </c>
      <c r="I98" s="38" t="str">
        <f t="shared" si="6"/>
        <v>S3</v>
      </c>
    </row>
    <row r="99" spans="1:9" hidden="1">
      <c r="A99" s="18" t="s">
        <v>141</v>
      </c>
      <c r="B99" s="18" t="str">
        <f>Patrocinadores!F113</f>
        <v>Privada</v>
      </c>
      <c r="C99" s="19" t="str">
        <f>'Eixo - Porte'!D113</f>
        <v>2</v>
      </c>
      <c r="D99" s="18">
        <f>'Pluralidade de PB'!J113</f>
        <v>2</v>
      </c>
      <c r="E99" s="18">
        <f>População!C113</f>
        <v>2</v>
      </c>
      <c r="F99" s="18">
        <f>Exigível!E113</f>
        <v>3</v>
      </c>
      <c r="G99" s="19">
        <f t="shared" si="4"/>
        <v>2.25</v>
      </c>
      <c r="H99">
        <f t="shared" si="5"/>
        <v>4.25</v>
      </c>
      <c r="I99" s="38" t="str">
        <f t="shared" si="6"/>
        <v>S3</v>
      </c>
    </row>
    <row r="100" spans="1:9">
      <c r="A100" s="18" t="s">
        <v>144</v>
      </c>
      <c r="B100" s="18" t="str">
        <f>Patrocinadores!F115</f>
        <v>Pública Federal</v>
      </c>
      <c r="C100" s="19" t="str">
        <f>'Eixo - Porte'!D115</f>
        <v>3</v>
      </c>
      <c r="D100" s="18">
        <f>'Pluralidade de PB'!J115</f>
        <v>3</v>
      </c>
      <c r="E100" s="18">
        <f>População!C115</f>
        <v>3</v>
      </c>
      <c r="F100" s="18">
        <f>Exigível!E115</f>
        <v>2</v>
      </c>
      <c r="G100" s="19">
        <f t="shared" si="4"/>
        <v>2.75</v>
      </c>
      <c r="H100">
        <f t="shared" si="5"/>
        <v>5.75</v>
      </c>
      <c r="I100" s="38" t="str">
        <f t="shared" si="6"/>
        <v>S3</v>
      </c>
    </row>
    <row r="101" spans="1:9" hidden="1">
      <c r="A101" s="18" t="s">
        <v>145</v>
      </c>
      <c r="B101" s="18" t="str">
        <f>Patrocinadores!F116</f>
        <v>Privada</v>
      </c>
      <c r="C101" s="19" t="str">
        <f>'Eixo - Porte'!D116</f>
        <v>2</v>
      </c>
      <c r="D101" s="18">
        <f>'Pluralidade de PB'!J116</f>
        <v>2</v>
      </c>
      <c r="E101" s="18">
        <f>População!C116</f>
        <v>2</v>
      </c>
      <c r="F101" s="18">
        <f>Exigível!E116</f>
        <v>3</v>
      </c>
      <c r="G101" s="19">
        <f t="shared" si="4"/>
        <v>2.25</v>
      </c>
      <c r="H101">
        <f t="shared" si="5"/>
        <v>4.25</v>
      </c>
      <c r="I101" s="38" t="str">
        <f t="shared" si="6"/>
        <v>S3</v>
      </c>
    </row>
    <row r="102" spans="1:9" hidden="1">
      <c r="A102" s="18" t="s">
        <v>146</v>
      </c>
      <c r="B102" s="18" t="str">
        <f>Patrocinadores!F117</f>
        <v>Privada</v>
      </c>
      <c r="C102" s="19" t="str">
        <f>'Eixo - Porte'!D117</f>
        <v>2</v>
      </c>
      <c r="D102" s="18">
        <f>'Pluralidade de PB'!J117</f>
        <v>2</v>
      </c>
      <c r="E102" s="18">
        <f>População!C117</f>
        <v>3</v>
      </c>
      <c r="F102" s="18">
        <f>Exigível!E117</f>
        <v>3</v>
      </c>
      <c r="G102" s="19">
        <f t="shared" si="4"/>
        <v>2.75</v>
      </c>
      <c r="H102">
        <f t="shared" si="5"/>
        <v>4.75</v>
      </c>
      <c r="I102" s="38" t="str">
        <f t="shared" si="6"/>
        <v>S3</v>
      </c>
    </row>
    <row r="103" spans="1:9" hidden="1">
      <c r="A103" s="18" t="s">
        <v>150</v>
      </c>
      <c r="B103" s="18" t="str">
        <f>Patrocinadores!F120</f>
        <v>Privada</v>
      </c>
      <c r="C103" s="19" t="str">
        <f>'Eixo - Porte'!D120</f>
        <v>2</v>
      </c>
      <c r="D103" s="18">
        <f>'Pluralidade de PB'!J120</f>
        <v>2</v>
      </c>
      <c r="E103" s="18">
        <f>População!C120</f>
        <v>3</v>
      </c>
      <c r="F103" s="18">
        <f>Exigível!E120</f>
        <v>3</v>
      </c>
      <c r="G103" s="19">
        <f t="shared" si="4"/>
        <v>2.75</v>
      </c>
      <c r="H103">
        <f t="shared" si="5"/>
        <v>4.75</v>
      </c>
      <c r="I103" s="38" t="str">
        <f t="shared" si="6"/>
        <v>S3</v>
      </c>
    </row>
    <row r="104" spans="1:9" hidden="1">
      <c r="A104" s="18" t="s">
        <v>151</v>
      </c>
      <c r="B104" s="18" t="str">
        <f>Patrocinadores!F121</f>
        <v>Privada</v>
      </c>
      <c r="C104" s="19" t="str">
        <f>'Eixo - Porte'!D121</f>
        <v>2</v>
      </c>
      <c r="D104" s="18">
        <f>'Pluralidade de PB'!J121</f>
        <v>1</v>
      </c>
      <c r="E104" s="18">
        <f>População!C121</f>
        <v>3</v>
      </c>
      <c r="F104" s="18">
        <f>Exigível!E121</f>
        <v>1</v>
      </c>
      <c r="G104" s="19">
        <f t="shared" si="4"/>
        <v>2</v>
      </c>
      <c r="H104">
        <f t="shared" si="5"/>
        <v>4</v>
      </c>
      <c r="I104" s="38" t="str">
        <f t="shared" si="6"/>
        <v>S3</v>
      </c>
    </row>
    <row r="105" spans="1:9" hidden="1">
      <c r="A105" s="18" t="s">
        <v>153</v>
      </c>
      <c r="B105" s="18" t="str">
        <f>Patrocinadores!F123</f>
        <v>Privada</v>
      </c>
      <c r="C105" s="19" t="str">
        <f>'Eixo - Porte'!D123</f>
        <v>2</v>
      </c>
      <c r="D105" s="18">
        <f>'Pluralidade de PB'!J123</f>
        <v>1</v>
      </c>
      <c r="E105" s="18">
        <f>População!C123</f>
        <v>3</v>
      </c>
      <c r="F105" s="18">
        <f>Exigível!E123</f>
        <v>1</v>
      </c>
      <c r="G105" s="19">
        <f t="shared" si="4"/>
        <v>2</v>
      </c>
      <c r="H105">
        <f t="shared" si="5"/>
        <v>4</v>
      </c>
      <c r="I105" s="38" t="str">
        <f t="shared" si="6"/>
        <v>S3</v>
      </c>
    </row>
    <row r="106" spans="1:9" hidden="1">
      <c r="A106" s="18" t="s">
        <v>159</v>
      </c>
      <c r="B106" s="18" t="str">
        <f>Patrocinadores!F130</f>
        <v>Privada</v>
      </c>
      <c r="C106" s="19" t="str">
        <f>'Eixo - Porte'!D130</f>
        <v>2</v>
      </c>
      <c r="D106" s="18">
        <f>'Pluralidade de PB'!J130</f>
        <v>1</v>
      </c>
      <c r="E106" s="18">
        <f>População!C130</f>
        <v>3</v>
      </c>
      <c r="F106" s="18">
        <f>Exigível!E130</f>
        <v>1</v>
      </c>
      <c r="G106" s="19">
        <f t="shared" si="4"/>
        <v>2</v>
      </c>
      <c r="H106">
        <f t="shared" si="5"/>
        <v>4</v>
      </c>
      <c r="I106" s="38" t="str">
        <f t="shared" si="6"/>
        <v>S3</v>
      </c>
    </row>
    <row r="107" spans="1:9" hidden="1">
      <c r="A107" s="18" t="s">
        <v>165</v>
      </c>
      <c r="B107" s="18" t="str">
        <f>Patrocinadores!F136</f>
        <v>Privada</v>
      </c>
      <c r="C107" s="19" t="str">
        <f>'Eixo - Porte'!D136</f>
        <v>2</v>
      </c>
      <c r="D107" s="18">
        <f>'Pluralidade de PB'!J136</f>
        <v>1</v>
      </c>
      <c r="E107" s="18">
        <f>População!C136</f>
        <v>2</v>
      </c>
      <c r="F107" s="18">
        <f>Exigível!E136</f>
        <v>3</v>
      </c>
      <c r="G107" s="19">
        <f t="shared" si="4"/>
        <v>2</v>
      </c>
      <c r="H107">
        <f t="shared" si="5"/>
        <v>4</v>
      </c>
      <c r="I107" s="38" t="str">
        <f t="shared" si="6"/>
        <v>S3</v>
      </c>
    </row>
    <row r="108" spans="1:9" hidden="1">
      <c r="A108" s="18" t="s">
        <v>168</v>
      </c>
      <c r="B108" s="18" t="str">
        <f>Patrocinadores!F139</f>
        <v>Privada</v>
      </c>
      <c r="C108" s="19" t="str">
        <f>'Eixo - Porte'!D139</f>
        <v>2</v>
      </c>
      <c r="D108" s="18">
        <f>'Pluralidade de PB'!J139</f>
        <v>1</v>
      </c>
      <c r="E108" s="18">
        <f>População!C139</f>
        <v>3</v>
      </c>
      <c r="F108" s="18">
        <f>Exigível!E139</f>
        <v>1</v>
      </c>
      <c r="G108" s="19">
        <f t="shared" si="4"/>
        <v>2</v>
      </c>
      <c r="H108">
        <f t="shared" si="5"/>
        <v>4</v>
      </c>
      <c r="I108" s="38" t="str">
        <f t="shared" si="6"/>
        <v>S3</v>
      </c>
    </row>
    <row r="109" spans="1:9" hidden="1">
      <c r="A109" s="18" t="s">
        <v>170</v>
      </c>
      <c r="B109" s="18" t="str">
        <f>Patrocinadores!F141</f>
        <v>Privada</v>
      </c>
      <c r="C109" s="19" t="str">
        <f>'Eixo - Porte'!D141</f>
        <v>2</v>
      </c>
      <c r="D109" s="18">
        <f>'Pluralidade de PB'!J141</f>
        <v>2</v>
      </c>
      <c r="E109" s="18">
        <f>População!C141</f>
        <v>4</v>
      </c>
      <c r="F109" s="18">
        <f>Exigível!E141</f>
        <v>2</v>
      </c>
      <c r="G109" s="19">
        <f t="shared" si="4"/>
        <v>3</v>
      </c>
      <c r="H109">
        <f t="shared" si="5"/>
        <v>5</v>
      </c>
      <c r="I109" s="38" t="str">
        <f t="shared" si="6"/>
        <v>S3</v>
      </c>
    </row>
    <row r="110" spans="1:9">
      <c r="A110" s="18" t="s">
        <v>174</v>
      </c>
      <c r="B110" s="18" t="str">
        <f>Patrocinadores!F145</f>
        <v>Pública Federal</v>
      </c>
      <c r="C110" s="19" t="str">
        <f>'Eixo - Porte'!D145</f>
        <v>3</v>
      </c>
      <c r="D110" s="18">
        <f>'Pluralidade de PB'!J145</f>
        <v>2</v>
      </c>
      <c r="E110" s="18">
        <f>População!C145</f>
        <v>2</v>
      </c>
      <c r="F110" s="18">
        <f>Exigível!E145</f>
        <v>2</v>
      </c>
      <c r="G110" s="19">
        <f t="shared" si="4"/>
        <v>2</v>
      </c>
      <c r="H110">
        <f t="shared" si="5"/>
        <v>5</v>
      </c>
      <c r="I110" s="38" t="str">
        <f t="shared" si="6"/>
        <v>S3</v>
      </c>
    </row>
    <row r="111" spans="1:9" hidden="1">
      <c r="A111" s="18" t="s">
        <v>176</v>
      </c>
      <c r="B111" s="18" t="str">
        <f>Patrocinadores!F147</f>
        <v>Instituidor</v>
      </c>
      <c r="C111" s="19" t="str">
        <f>'Eixo - Porte'!D147</f>
        <v>1</v>
      </c>
      <c r="D111" s="18">
        <f>'Pluralidade de PB'!J147</f>
        <v>1</v>
      </c>
      <c r="E111" s="18">
        <f>População!C147</f>
        <v>4</v>
      </c>
      <c r="F111" s="18">
        <f>Exigível!E147</f>
        <v>3</v>
      </c>
      <c r="G111" s="19">
        <f t="shared" si="4"/>
        <v>3</v>
      </c>
      <c r="H111">
        <f t="shared" si="5"/>
        <v>4</v>
      </c>
      <c r="I111" s="38" t="str">
        <f t="shared" si="6"/>
        <v>S3</v>
      </c>
    </row>
    <row r="112" spans="1:9" hidden="1">
      <c r="A112" s="18" t="s">
        <v>178</v>
      </c>
      <c r="B112" s="18" t="str">
        <f>Patrocinadores!F149</f>
        <v>Instituidor</v>
      </c>
      <c r="C112" s="19" t="str">
        <f>'Eixo - Porte'!D149</f>
        <v>2</v>
      </c>
      <c r="D112" s="18">
        <f>'Pluralidade de PB'!J149</f>
        <v>1</v>
      </c>
      <c r="E112" s="18">
        <f>População!C149</f>
        <v>4</v>
      </c>
      <c r="F112" s="18">
        <f>Exigível!E149</f>
        <v>1</v>
      </c>
      <c r="G112" s="19">
        <f t="shared" si="4"/>
        <v>2.5</v>
      </c>
      <c r="H112">
        <f t="shared" si="5"/>
        <v>4.5</v>
      </c>
      <c r="I112" s="38" t="str">
        <f t="shared" si="6"/>
        <v>S3</v>
      </c>
    </row>
    <row r="113" spans="1:9" hidden="1">
      <c r="A113" s="18" t="s">
        <v>182</v>
      </c>
      <c r="B113" s="18" t="str">
        <f>Patrocinadores!F153</f>
        <v>Instituidor</v>
      </c>
      <c r="C113" s="19" t="str">
        <f>'Eixo - Porte'!D153</f>
        <v>2</v>
      </c>
      <c r="D113" s="18">
        <f>'Pluralidade de PB'!J153</f>
        <v>1</v>
      </c>
      <c r="E113" s="18">
        <f>População!C153</f>
        <v>4</v>
      </c>
      <c r="F113" s="18">
        <f>Exigível!E153</f>
        <v>3</v>
      </c>
      <c r="G113" s="19">
        <f t="shared" si="4"/>
        <v>3</v>
      </c>
      <c r="H113">
        <f t="shared" si="5"/>
        <v>5</v>
      </c>
      <c r="I113" s="38" t="str">
        <f t="shared" si="6"/>
        <v>S3</v>
      </c>
    </row>
    <row r="114" spans="1:9" hidden="1">
      <c r="A114" s="18" t="s">
        <v>187</v>
      </c>
      <c r="B114" s="18" t="str">
        <f>Patrocinadores!F158</f>
        <v>Privada</v>
      </c>
      <c r="C114" s="19" t="str">
        <f>'Eixo - Porte'!D158</f>
        <v>2</v>
      </c>
      <c r="D114" s="18">
        <f>'Pluralidade de PB'!J158</f>
        <v>1</v>
      </c>
      <c r="E114" s="18">
        <f>População!C158</f>
        <v>3</v>
      </c>
      <c r="F114" s="18">
        <f>Exigível!E158</f>
        <v>1</v>
      </c>
      <c r="G114" s="19">
        <f t="shared" si="4"/>
        <v>2</v>
      </c>
      <c r="H114">
        <f t="shared" si="5"/>
        <v>4</v>
      </c>
      <c r="I114" s="38" t="str">
        <f t="shared" si="6"/>
        <v>S3</v>
      </c>
    </row>
    <row r="115" spans="1:9" hidden="1">
      <c r="A115" s="18" t="s">
        <v>188</v>
      </c>
      <c r="B115" s="18" t="str">
        <f>Patrocinadores!F159</f>
        <v>Privada</v>
      </c>
      <c r="C115" s="19" t="str">
        <f>'Eixo - Porte'!D159</f>
        <v>2</v>
      </c>
      <c r="D115" s="18">
        <f>'Pluralidade de PB'!J159</f>
        <v>2</v>
      </c>
      <c r="E115" s="18">
        <f>População!C159</f>
        <v>3</v>
      </c>
      <c r="F115" s="18">
        <f>Exigível!E159</f>
        <v>1</v>
      </c>
      <c r="G115" s="19">
        <f t="shared" si="4"/>
        <v>2.25</v>
      </c>
      <c r="H115">
        <f t="shared" si="5"/>
        <v>4.25</v>
      </c>
      <c r="I115" s="38" t="str">
        <f t="shared" si="6"/>
        <v>S3</v>
      </c>
    </row>
    <row r="116" spans="1:9">
      <c r="A116" s="18" t="s">
        <v>189</v>
      </c>
      <c r="B116" s="18" t="str">
        <f>Patrocinadores!F160</f>
        <v>Pública Federal</v>
      </c>
      <c r="C116" s="19" t="str">
        <f>'Eixo - Porte'!D160</f>
        <v>2</v>
      </c>
      <c r="D116" s="18">
        <f>'Pluralidade de PB'!J160</f>
        <v>1</v>
      </c>
      <c r="E116" s="18">
        <f>População!C160</f>
        <v>3</v>
      </c>
      <c r="F116" s="18">
        <f>Exigível!E160</f>
        <v>4</v>
      </c>
      <c r="G116" s="19">
        <f t="shared" si="4"/>
        <v>2.75</v>
      </c>
      <c r="H116">
        <f t="shared" si="5"/>
        <v>4.75</v>
      </c>
      <c r="I116" s="38" t="str">
        <f t="shared" si="6"/>
        <v>S3</v>
      </c>
    </row>
    <row r="117" spans="1:9">
      <c r="A117" s="18" t="s">
        <v>192</v>
      </c>
      <c r="B117" s="18" t="str">
        <f>Patrocinadores!F163</f>
        <v>Pública Estadual</v>
      </c>
      <c r="C117" s="19" t="str">
        <f>'Eixo - Porte'!D163</f>
        <v>2</v>
      </c>
      <c r="D117" s="18">
        <f>'Pluralidade de PB'!J163</f>
        <v>3</v>
      </c>
      <c r="E117" s="18">
        <f>População!C163</f>
        <v>3</v>
      </c>
      <c r="F117" s="18">
        <f>Exigível!E163</f>
        <v>4</v>
      </c>
      <c r="G117" s="19">
        <f t="shared" si="4"/>
        <v>3.25</v>
      </c>
      <c r="H117">
        <f t="shared" si="5"/>
        <v>5.25</v>
      </c>
      <c r="I117" s="38" t="str">
        <f t="shared" si="6"/>
        <v>S3</v>
      </c>
    </row>
    <row r="118" spans="1:9">
      <c r="A118" s="18" t="s">
        <v>199</v>
      </c>
      <c r="B118" s="18" t="str">
        <f>Patrocinadores!F170</f>
        <v>Pública Federal</v>
      </c>
      <c r="C118" s="19" t="str">
        <f>'Eixo - Porte'!D170</f>
        <v>2</v>
      </c>
      <c r="D118" s="18">
        <f>'Pluralidade de PB'!J170</f>
        <v>2</v>
      </c>
      <c r="E118" s="18">
        <f>População!C170</f>
        <v>3</v>
      </c>
      <c r="F118" s="18">
        <f>Exigível!E170</f>
        <v>3</v>
      </c>
      <c r="G118" s="19">
        <f t="shared" si="4"/>
        <v>2.75</v>
      </c>
      <c r="H118">
        <f t="shared" si="5"/>
        <v>4.75</v>
      </c>
      <c r="I118" s="38" t="str">
        <f t="shared" si="6"/>
        <v>S3</v>
      </c>
    </row>
    <row r="119" spans="1:9" hidden="1">
      <c r="A119" s="18" t="s">
        <v>200</v>
      </c>
      <c r="B119" s="18" t="str">
        <f>Patrocinadores!F171</f>
        <v>Privada</v>
      </c>
      <c r="C119" s="19" t="str">
        <f>'Eixo - Porte'!D171</f>
        <v>3</v>
      </c>
      <c r="D119" s="18">
        <f>'Pluralidade de PB'!J171</f>
        <v>1</v>
      </c>
      <c r="E119" s="18">
        <f>População!C171</f>
        <v>2</v>
      </c>
      <c r="F119" s="18">
        <f>Exigível!E171</f>
        <v>1</v>
      </c>
      <c r="G119" s="19">
        <f t="shared" si="4"/>
        <v>1.5</v>
      </c>
      <c r="H119">
        <f t="shared" si="5"/>
        <v>4.5</v>
      </c>
      <c r="I119" s="38" t="str">
        <f t="shared" si="6"/>
        <v>S3</v>
      </c>
    </row>
    <row r="120" spans="1:9" hidden="1">
      <c r="A120" s="18" t="s">
        <v>205</v>
      </c>
      <c r="B120" s="18" t="str">
        <f>Patrocinadores!F176</f>
        <v>Privada</v>
      </c>
      <c r="C120" s="19" t="str">
        <f>'Eixo - Porte'!D176</f>
        <v>2</v>
      </c>
      <c r="D120" s="18">
        <f>'Pluralidade de PB'!J176</f>
        <v>1</v>
      </c>
      <c r="E120" s="18">
        <f>População!C176</f>
        <v>2</v>
      </c>
      <c r="F120" s="18">
        <f>Exigível!E176</f>
        <v>3</v>
      </c>
      <c r="G120" s="19">
        <f t="shared" si="4"/>
        <v>2</v>
      </c>
      <c r="H120">
        <f t="shared" si="5"/>
        <v>4</v>
      </c>
      <c r="I120" s="38" t="str">
        <f t="shared" si="6"/>
        <v>S3</v>
      </c>
    </row>
    <row r="121" spans="1:9" hidden="1">
      <c r="A121" s="18" t="s">
        <v>208</v>
      </c>
      <c r="B121" s="18" t="str">
        <f>Patrocinadores!F179</f>
        <v>Privada</v>
      </c>
      <c r="C121" s="19" t="str">
        <f>'Eixo - Porte'!D179</f>
        <v>2</v>
      </c>
      <c r="D121" s="18">
        <f>'Pluralidade de PB'!J179</f>
        <v>1</v>
      </c>
      <c r="E121" s="18">
        <f>População!C179</f>
        <v>3</v>
      </c>
      <c r="F121" s="18">
        <f>Exigível!E179</f>
        <v>2</v>
      </c>
      <c r="G121" s="19">
        <f t="shared" si="4"/>
        <v>2.25</v>
      </c>
      <c r="H121">
        <f t="shared" si="5"/>
        <v>4.25</v>
      </c>
      <c r="I121" s="38" t="str">
        <f t="shared" si="6"/>
        <v>S3</v>
      </c>
    </row>
    <row r="122" spans="1:9" hidden="1">
      <c r="A122" s="18" t="s">
        <v>209</v>
      </c>
      <c r="B122" s="18" t="str">
        <f>Patrocinadores!F180</f>
        <v>Privada</v>
      </c>
      <c r="C122" s="19" t="str">
        <f>'Eixo - Porte'!D180</f>
        <v>2</v>
      </c>
      <c r="D122" s="18">
        <f>'Pluralidade de PB'!J180</f>
        <v>1</v>
      </c>
      <c r="E122" s="18">
        <f>População!C180</f>
        <v>2</v>
      </c>
      <c r="F122" s="18">
        <f>Exigível!E180</f>
        <v>3</v>
      </c>
      <c r="G122" s="19">
        <f t="shared" si="4"/>
        <v>2</v>
      </c>
      <c r="H122">
        <f t="shared" si="5"/>
        <v>4</v>
      </c>
      <c r="I122" s="38" t="str">
        <f t="shared" si="6"/>
        <v>S3</v>
      </c>
    </row>
    <row r="123" spans="1:9" hidden="1">
      <c r="A123" s="18" t="s">
        <v>214</v>
      </c>
      <c r="B123" s="18" t="str">
        <f>Patrocinadores!F185</f>
        <v>Privada</v>
      </c>
      <c r="C123" s="19" t="str">
        <f>'Eixo - Porte'!D185</f>
        <v>2</v>
      </c>
      <c r="D123" s="18">
        <f>'Pluralidade de PB'!J185</f>
        <v>3</v>
      </c>
      <c r="E123" s="18">
        <f>População!C185</f>
        <v>2</v>
      </c>
      <c r="F123" s="18">
        <f>Exigível!E185</f>
        <v>3</v>
      </c>
      <c r="G123" s="19">
        <f t="shared" si="4"/>
        <v>2.5</v>
      </c>
      <c r="H123">
        <f t="shared" si="5"/>
        <v>4.5</v>
      </c>
      <c r="I123" s="38" t="str">
        <f t="shared" si="6"/>
        <v>S3</v>
      </c>
    </row>
    <row r="124" spans="1:9" hidden="1">
      <c r="A124" s="18" t="s">
        <v>215</v>
      </c>
      <c r="B124" s="18" t="str">
        <f>Patrocinadores!F186</f>
        <v>Privada</v>
      </c>
      <c r="C124" s="19" t="str">
        <f>'Eixo - Porte'!D186</f>
        <v>2</v>
      </c>
      <c r="D124" s="18">
        <f>'Pluralidade de PB'!J186</f>
        <v>2</v>
      </c>
      <c r="E124" s="18">
        <f>População!C186</f>
        <v>2</v>
      </c>
      <c r="F124" s="18">
        <f>Exigível!E186</f>
        <v>2</v>
      </c>
      <c r="G124" s="19">
        <f t="shared" si="4"/>
        <v>2</v>
      </c>
      <c r="H124">
        <f t="shared" si="5"/>
        <v>4</v>
      </c>
      <c r="I124" s="38" t="str">
        <f t="shared" si="6"/>
        <v>S3</v>
      </c>
    </row>
    <row r="125" spans="1:9" hidden="1">
      <c r="A125" s="18" t="s">
        <v>216</v>
      </c>
      <c r="B125" s="18" t="str">
        <f>Patrocinadores!F187</f>
        <v>Privada</v>
      </c>
      <c r="C125" s="19" t="str">
        <f>'Eixo - Porte'!D187</f>
        <v>3</v>
      </c>
      <c r="D125" s="18">
        <f>'Pluralidade de PB'!J187</f>
        <v>1</v>
      </c>
      <c r="E125" s="18">
        <f>População!C187</f>
        <v>4</v>
      </c>
      <c r="F125" s="18">
        <f>Exigível!E187</f>
        <v>2</v>
      </c>
      <c r="G125" s="19">
        <f t="shared" si="4"/>
        <v>2.75</v>
      </c>
      <c r="H125">
        <f t="shared" si="5"/>
        <v>5.75</v>
      </c>
      <c r="I125" s="38" t="str">
        <f t="shared" si="6"/>
        <v>S3</v>
      </c>
    </row>
    <row r="126" spans="1:9" hidden="1">
      <c r="A126" s="18" t="s">
        <v>219</v>
      </c>
      <c r="B126" s="18" t="str">
        <f>Patrocinadores!F190</f>
        <v>Privada</v>
      </c>
      <c r="C126" s="19" t="str">
        <f>'Eixo - Porte'!D190</f>
        <v>2</v>
      </c>
      <c r="D126" s="18">
        <f>'Pluralidade de PB'!J190</f>
        <v>2</v>
      </c>
      <c r="E126" s="18">
        <f>População!C190</f>
        <v>3</v>
      </c>
      <c r="F126" s="18">
        <f>Exigível!E190</f>
        <v>2</v>
      </c>
      <c r="G126" s="19">
        <f t="shared" si="4"/>
        <v>2.5</v>
      </c>
      <c r="H126">
        <f t="shared" si="5"/>
        <v>4.5</v>
      </c>
      <c r="I126" s="38" t="str">
        <f t="shared" si="6"/>
        <v>S3</v>
      </c>
    </row>
    <row r="127" spans="1:9" hidden="1">
      <c r="A127" s="18" t="s">
        <v>220</v>
      </c>
      <c r="B127" s="18" t="str">
        <f>Patrocinadores!F191</f>
        <v>Privada</v>
      </c>
      <c r="C127" s="19" t="str">
        <f>'Eixo - Porte'!D191</f>
        <v>2</v>
      </c>
      <c r="D127" s="18">
        <f>'Pluralidade de PB'!J191</f>
        <v>3</v>
      </c>
      <c r="E127" s="18">
        <f>População!C191</f>
        <v>3</v>
      </c>
      <c r="F127" s="18">
        <f>Exigível!E191</f>
        <v>4</v>
      </c>
      <c r="G127" s="19">
        <f t="shared" si="4"/>
        <v>3.25</v>
      </c>
      <c r="H127">
        <f t="shared" si="5"/>
        <v>5.25</v>
      </c>
      <c r="I127" s="38" t="str">
        <f t="shared" si="6"/>
        <v>S3</v>
      </c>
    </row>
    <row r="128" spans="1:9">
      <c r="A128" s="18" t="s">
        <v>223</v>
      </c>
      <c r="B128" s="18" t="str">
        <f>Patrocinadores!F192</f>
        <v>Pública Federal</v>
      </c>
      <c r="C128" s="19" t="str">
        <f>'Eixo - Porte'!D192</f>
        <v>3</v>
      </c>
      <c r="D128" s="18">
        <f>'Pluralidade de PB'!J192</f>
        <v>2</v>
      </c>
      <c r="E128" s="18">
        <f>População!C192</f>
        <v>3</v>
      </c>
      <c r="F128" s="18">
        <f>Exigível!E192</f>
        <v>3</v>
      </c>
      <c r="G128" s="19">
        <f t="shared" si="4"/>
        <v>2.75</v>
      </c>
      <c r="H128">
        <f t="shared" si="5"/>
        <v>5.75</v>
      </c>
      <c r="I128" s="38" t="str">
        <f t="shared" si="6"/>
        <v>S3</v>
      </c>
    </row>
    <row r="129" spans="1:9" hidden="1">
      <c r="A129" s="18" t="s">
        <v>225</v>
      </c>
      <c r="B129" s="18" t="str">
        <f>Patrocinadores!F194</f>
        <v>Privada</v>
      </c>
      <c r="C129" s="19" t="str">
        <f>'Eixo - Porte'!D194</f>
        <v>2</v>
      </c>
      <c r="D129" s="18">
        <f>'Pluralidade de PB'!J194</f>
        <v>1</v>
      </c>
      <c r="E129" s="18">
        <f>População!C194</f>
        <v>2</v>
      </c>
      <c r="F129" s="18">
        <f>Exigível!E194</f>
        <v>3</v>
      </c>
      <c r="G129" s="19">
        <f t="shared" si="4"/>
        <v>2</v>
      </c>
      <c r="H129">
        <f t="shared" si="5"/>
        <v>4</v>
      </c>
      <c r="I129" s="38" t="str">
        <f t="shared" si="6"/>
        <v>S3</v>
      </c>
    </row>
    <row r="130" spans="1:9" hidden="1">
      <c r="A130" s="18" t="s">
        <v>226</v>
      </c>
      <c r="B130" s="18" t="str">
        <f>Patrocinadores!F195</f>
        <v>Privada</v>
      </c>
      <c r="C130" s="19" t="str">
        <f>'Eixo - Porte'!D195</f>
        <v>2</v>
      </c>
      <c r="D130" s="18">
        <f>'Pluralidade de PB'!J195</f>
        <v>2</v>
      </c>
      <c r="E130" s="18">
        <f>População!C195</f>
        <v>1</v>
      </c>
      <c r="F130" s="18">
        <f>Exigível!E195</f>
        <v>4</v>
      </c>
      <c r="G130" s="19">
        <f t="shared" si="4"/>
        <v>2</v>
      </c>
      <c r="H130">
        <f t="shared" si="5"/>
        <v>4</v>
      </c>
      <c r="I130" s="38" t="str">
        <f t="shared" si="6"/>
        <v>S3</v>
      </c>
    </row>
    <row r="131" spans="1:9" hidden="1">
      <c r="A131" s="18" t="s">
        <v>227</v>
      </c>
      <c r="B131" s="18" t="str">
        <f>Patrocinadores!F196</f>
        <v>Privada</v>
      </c>
      <c r="C131" s="19" t="str">
        <f>'Eixo - Porte'!D196</f>
        <v>2</v>
      </c>
      <c r="D131" s="18">
        <f>'Pluralidade de PB'!J196</f>
        <v>4</v>
      </c>
      <c r="E131" s="18">
        <f>População!C196</f>
        <v>4</v>
      </c>
      <c r="F131" s="18">
        <f>Exigível!E196</f>
        <v>2</v>
      </c>
      <c r="G131" s="19">
        <f t="shared" si="4"/>
        <v>3.5</v>
      </c>
      <c r="H131">
        <f t="shared" si="5"/>
        <v>5.5</v>
      </c>
      <c r="I131" s="38" t="str">
        <f t="shared" si="6"/>
        <v>S3</v>
      </c>
    </row>
    <row r="132" spans="1:9" hidden="1">
      <c r="A132" s="18" t="s">
        <v>229</v>
      </c>
      <c r="B132" s="18" t="str">
        <f>Patrocinadores!F198</f>
        <v>Privada</v>
      </c>
      <c r="C132" s="19" t="str">
        <f>'Eixo - Porte'!D198</f>
        <v>2</v>
      </c>
      <c r="D132" s="18">
        <f>'Pluralidade de PB'!J198</f>
        <v>2</v>
      </c>
      <c r="E132" s="18">
        <f>População!C198</f>
        <v>3</v>
      </c>
      <c r="F132" s="18">
        <f>Exigível!E198</f>
        <v>2</v>
      </c>
      <c r="G132" s="19">
        <f t="shared" si="4"/>
        <v>2.5</v>
      </c>
      <c r="H132">
        <f t="shared" si="5"/>
        <v>4.5</v>
      </c>
      <c r="I132" s="38" t="str">
        <f t="shared" si="6"/>
        <v>S3</v>
      </c>
    </row>
    <row r="133" spans="1:9">
      <c r="A133" s="18" t="s">
        <v>232</v>
      </c>
      <c r="B133" s="18" t="str">
        <f>Patrocinadores!F201</f>
        <v>Pública Estadual</v>
      </c>
      <c r="C133" s="19" t="str">
        <f>'Eixo - Porte'!D201</f>
        <v>2</v>
      </c>
      <c r="D133" s="18">
        <f>'Pluralidade de PB'!J201</f>
        <v>2</v>
      </c>
      <c r="E133" s="18">
        <f>População!C201</f>
        <v>3</v>
      </c>
      <c r="F133" s="18">
        <f>Exigível!E201</f>
        <v>2</v>
      </c>
      <c r="G133" s="19">
        <f t="shared" si="4"/>
        <v>2.5</v>
      </c>
      <c r="H133">
        <f t="shared" si="5"/>
        <v>4.5</v>
      </c>
      <c r="I133" s="38" t="str">
        <f t="shared" si="6"/>
        <v>S3</v>
      </c>
    </row>
    <row r="134" spans="1:9" hidden="1">
      <c r="A134" s="18" t="s">
        <v>234</v>
      </c>
      <c r="B134" s="18" t="str">
        <f>Patrocinadores!F203</f>
        <v>Privada</v>
      </c>
      <c r="C134" s="19" t="str">
        <f>'Eixo - Porte'!D203</f>
        <v>2</v>
      </c>
      <c r="D134" s="18">
        <f>'Pluralidade de PB'!J203</f>
        <v>2</v>
      </c>
      <c r="E134" s="18">
        <f>População!C203</f>
        <v>3</v>
      </c>
      <c r="F134" s="18">
        <f>Exigível!E203</f>
        <v>1</v>
      </c>
      <c r="G134" s="19">
        <f t="shared" si="4"/>
        <v>2.25</v>
      </c>
      <c r="H134">
        <f t="shared" si="5"/>
        <v>4.25</v>
      </c>
      <c r="I134" s="38" t="str">
        <f t="shared" si="6"/>
        <v>S3</v>
      </c>
    </row>
    <row r="135" spans="1:9" hidden="1">
      <c r="A135" s="18" t="s">
        <v>237</v>
      </c>
      <c r="B135" s="18" t="str">
        <f>Patrocinadores!F206</f>
        <v>Privada</v>
      </c>
      <c r="C135" s="19" t="str">
        <f>'Eixo - Porte'!D206</f>
        <v>2</v>
      </c>
      <c r="D135" s="18">
        <f>'Pluralidade de PB'!J206</f>
        <v>2</v>
      </c>
      <c r="E135" s="18">
        <f>População!C206</f>
        <v>2</v>
      </c>
      <c r="F135" s="18">
        <f>Exigível!E206</f>
        <v>3</v>
      </c>
      <c r="G135" s="19">
        <f t="shared" si="4"/>
        <v>2.25</v>
      </c>
      <c r="H135">
        <f t="shared" si="5"/>
        <v>4.25</v>
      </c>
      <c r="I135" s="38" t="str">
        <f t="shared" si="6"/>
        <v>S3</v>
      </c>
    </row>
    <row r="136" spans="1:9" hidden="1">
      <c r="A136" s="18" t="s">
        <v>239</v>
      </c>
      <c r="B136" s="18" t="str">
        <f>Patrocinadores!F208</f>
        <v>Privada</v>
      </c>
      <c r="C136" s="19" t="str">
        <f>'Eixo - Porte'!D208</f>
        <v>2</v>
      </c>
      <c r="D136" s="18">
        <f>'Pluralidade de PB'!J208</f>
        <v>1</v>
      </c>
      <c r="E136" s="18">
        <f>População!C208</f>
        <v>4</v>
      </c>
      <c r="F136" s="18">
        <f>Exigível!E208</f>
        <v>1</v>
      </c>
      <c r="G136" s="19">
        <f t="shared" si="4"/>
        <v>2.5</v>
      </c>
      <c r="H136">
        <f t="shared" si="5"/>
        <v>4.5</v>
      </c>
      <c r="I136" s="38" t="str">
        <f t="shared" si="6"/>
        <v>S3</v>
      </c>
    </row>
    <row r="137" spans="1:9" hidden="1">
      <c r="A137" s="18" t="s">
        <v>251</v>
      </c>
      <c r="B137" s="18" t="str">
        <f>Patrocinadores!F220</f>
        <v>Privada</v>
      </c>
      <c r="C137" s="19" t="str">
        <f>'Eixo - Porte'!D220</f>
        <v>3</v>
      </c>
      <c r="D137" s="18">
        <f>'Pluralidade de PB'!J220</f>
        <v>1</v>
      </c>
      <c r="E137" s="18">
        <f>População!C220</f>
        <v>4</v>
      </c>
      <c r="F137" s="18">
        <f>Exigível!E220</f>
        <v>1</v>
      </c>
      <c r="G137" s="19">
        <f t="shared" si="4"/>
        <v>2.5</v>
      </c>
      <c r="H137">
        <f t="shared" si="5"/>
        <v>5.5</v>
      </c>
      <c r="I137" s="38" t="str">
        <f t="shared" si="6"/>
        <v>S3</v>
      </c>
    </row>
    <row r="138" spans="1:9" hidden="1">
      <c r="A138" s="18" t="s">
        <v>252</v>
      </c>
      <c r="B138" s="18" t="str">
        <f>Patrocinadores!F221</f>
        <v>Privada</v>
      </c>
      <c r="C138" s="19" t="str">
        <f>'Eixo - Porte'!D221</f>
        <v>2</v>
      </c>
      <c r="D138" s="18">
        <f>'Pluralidade de PB'!J221</f>
        <v>1</v>
      </c>
      <c r="E138" s="18">
        <f>População!C221</f>
        <v>3</v>
      </c>
      <c r="F138" s="18">
        <f>Exigível!E221</f>
        <v>4</v>
      </c>
      <c r="G138" s="19">
        <f t="shared" ref="G138:G201" si="7">(D138*$Q$2+E138*$Q$3+F138*$Q$4)/($Q$2+$Q$3+$Q$4)</f>
        <v>2.75</v>
      </c>
      <c r="H138">
        <f t="shared" ref="H138:H201" si="8">C138+G138</f>
        <v>4.75</v>
      </c>
      <c r="I138" s="38" t="str">
        <f t="shared" ref="I138:I201" si="9">IF(H138&gt;7,"S1",IF(H138&gt;=6,"S2",IF(H138&gt;=4,"S3","S4")))</f>
        <v>S3</v>
      </c>
    </row>
    <row r="139" spans="1:9">
      <c r="A139" s="18" t="s">
        <v>253</v>
      </c>
      <c r="B139" s="18" t="str">
        <f>Patrocinadores!F222</f>
        <v>Pública Federal</v>
      </c>
      <c r="C139" s="19" t="str">
        <f>'Eixo - Porte'!D222</f>
        <v>2</v>
      </c>
      <c r="D139" s="18">
        <f>'Pluralidade de PB'!J222</f>
        <v>2</v>
      </c>
      <c r="E139" s="18">
        <f>População!C222</f>
        <v>2</v>
      </c>
      <c r="F139" s="18">
        <f>Exigível!E222</f>
        <v>3</v>
      </c>
      <c r="G139" s="19">
        <f t="shared" si="7"/>
        <v>2.25</v>
      </c>
      <c r="H139">
        <f t="shared" si="8"/>
        <v>4.25</v>
      </c>
      <c r="I139" s="38" t="str">
        <f t="shared" si="9"/>
        <v>S3</v>
      </c>
    </row>
    <row r="140" spans="1:9" hidden="1">
      <c r="A140" s="18" t="s">
        <v>255</v>
      </c>
      <c r="B140" s="18" t="str">
        <f>Patrocinadores!F224</f>
        <v>Privada</v>
      </c>
      <c r="C140" s="19" t="str">
        <f>'Eixo - Porte'!D224</f>
        <v>3</v>
      </c>
      <c r="D140" s="18">
        <f>'Pluralidade de PB'!J224</f>
        <v>1</v>
      </c>
      <c r="E140" s="18">
        <f>População!C224</f>
        <v>2</v>
      </c>
      <c r="F140" s="18">
        <f>Exigível!E224</f>
        <v>2</v>
      </c>
      <c r="G140" s="19">
        <f t="shared" si="7"/>
        <v>1.75</v>
      </c>
      <c r="H140">
        <f t="shared" si="8"/>
        <v>4.75</v>
      </c>
      <c r="I140" s="38" t="str">
        <f t="shared" si="9"/>
        <v>S3</v>
      </c>
    </row>
    <row r="141" spans="1:9" hidden="1">
      <c r="A141" s="18" t="s">
        <v>258</v>
      </c>
      <c r="B141" s="18" t="str">
        <f>Patrocinadores!F227</f>
        <v>Privada</v>
      </c>
      <c r="C141" s="19" t="str">
        <f>'Eixo - Porte'!D227</f>
        <v>2</v>
      </c>
      <c r="D141" s="18">
        <f>'Pluralidade de PB'!J227</f>
        <v>1</v>
      </c>
      <c r="E141" s="18">
        <f>População!C227</f>
        <v>3</v>
      </c>
      <c r="F141" s="18">
        <f>Exigível!E227</f>
        <v>1</v>
      </c>
      <c r="G141" s="19">
        <f t="shared" si="7"/>
        <v>2</v>
      </c>
      <c r="H141">
        <f t="shared" si="8"/>
        <v>4</v>
      </c>
      <c r="I141" s="38" t="str">
        <f t="shared" si="9"/>
        <v>S3</v>
      </c>
    </row>
    <row r="142" spans="1:9">
      <c r="A142" s="18" t="s">
        <v>260</v>
      </c>
      <c r="B142" s="18" t="str">
        <f>Patrocinadores!F229</f>
        <v>Pública Estadual</v>
      </c>
      <c r="C142" s="19" t="str">
        <f>'Eixo - Porte'!D229</f>
        <v>2</v>
      </c>
      <c r="D142" s="18">
        <f>'Pluralidade de PB'!J229</f>
        <v>2</v>
      </c>
      <c r="E142" s="18">
        <f>População!C229</f>
        <v>2</v>
      </c>
      <c r="F142" s="18">
        <f>Exigível!E229</f>
        <v>2</v>
      </c>
      <c r="G142" s="19">
        <f t="shared" si="7"/>
        <v>2</v>
      </c>
      <c r="H142">
        <f t="shared" si="8"/>
        <v>4</v>
      </c>
      <c r="I142" s="38" t="str">
        <f t="shared" si="9"/>
        <v>S3</v>
      </c>
    </row>
    <row r="143" spans="1:9">
      <c r="A143" s="18" t="s">
        <v>262</v>
      </c>
      <c r="B143" s="18" t="str">
        <f>Patrocinadores!F231</f>
        <v>Pública Federal</v>
      </c>
      <c r="C143" s="19" t="str">
        <f>'Eixo - Porte'!D231</f>
        <v>1</v>
      </c>
      <c r="D143" s="18">
        <f>'Pluralidade de PB'!J231</f>
        <v>2</v>
      </c>
      <c r="E143" s="18">
        <f>População!C231</f>
        <v>3</v>
      </c>
      <c r="F143" s="18">
        <f>Exigível!E231</f>
        <v>4</v>
      </c>
      <c r="G143" s="19">
        <f t="shared" si="7"/>
        <v>3</v>
      </c>
      <c r="H143">
        <f t="shared" si="8"/>
        <v>4</v>
      </c>
      <c r="I143" s="38" t="str">
        <f t="shared" si="9"/>
        <v>S3</v>
      </c>
    </row>
    <row r="144" spans="1:9" hidden="1">
      <c r="A144" s="18" t="s">
        <v>263</v>
      </c>
      <c r="B144" s="18" t="str">
        <f>Patrocinadores!F232</f>
        <v>Privada</v>
      </c>
      <c r="C144" s="19" t="str">
        <f>'Eixo - Porte'!D232</f>
        <v>2</v>
      </c>
      <c r="D144" s="18">
        <f>'Pluralidade de PB'!J232</f>
        <v>1</v>
      </c>
      <c r="E144" s="18">
        <f>População!C232</f>
        <v>4</v>
      </c>
      <c r="F144" s="18">
        <f>Exigível!E232</f>
        <v>2</v>
      </c>
      <c r="G144" s="19">
        <f t="shared" si="7"/>
        <v>2.75</v>
      </c>
      <c r="H144">
        <f t="shared" si="8"/>
        <v>4.75</v>
      </c>
      <c r="I144" s="38" t="str">
        <f t="shared" si="9"/>
        <v>S3</v>
      </c>
    </row>
    <row r="145" spans="1:9" hidden="1">
      <c r="A145" s="18" t="s">
        <v>271</v>
      </c>
      <c r="B145" s="18" t="str">
        <f>Patrocinadores!F240</f>
        <v>Privada</v>
      </c>
      <c r="C145" s="19" t="str">
        <f>'Eixo - Porte'!D240</f>
        <v>2</v>
      </c>
      <c r="D145" s="18">
        <f>'Pluralidade de PB'!J240</f>
        <v>1</v>
      </c>
      <c r="E145" s="18">
        <f>População!C240</f>
        <v>3</v>
      </c>
      <c r="F145" s="18">
        <f>Exigível!E240</f>
        <v>1</v>
      </c>
      <c r="G145" s="19">
        <f t="shared" si="7"/>
        <v>2</v>
      </c>
      <c r="H145">
        <f t="shared" si="8"/>
        <v>4</v>
      </c>
      <c r="I145" s="38" t="str">
        <f t="shared" si="9"/>
        <v>S3</v>
      </c>
    </row>
    <row r="146" spans="1:9" hidden="1">
      <c r="A146" s="18" t="s">
        <v>278</v>
      </c>
      <c r="B146" s="18" t="str">
        <f>Patrocinadores!F248</f>
        <v>Privada</v>
      </c>
      <c r="C146" s="19" t="str">
        <f>'Eixo - Porte'!D248</f>
        <v>2</v>
      </c>
      <c r="D146" s="18">
        <f>'Pluralidade de PB'!J248</f>
        <v>1</v>
      </c>
      <c r="E146" s="18">
        <f>População!C248</f>
        <v>2</v>
      </c>
      <c r="F146" s="18">
        <f>Exigível!E248</f>
        <v>4</v>
      </c>
      <c r="G146" s="19">
        <f t="shared" si="7"/>
        <v>2.25</v>
      </c>
      <c r="H146">
        <f t="shared" si="8"/>
        <v>4.25</v>
      </c>
      <c r="I146" s="38" t="str">
        <f t="shared" si="9"/>
        <v>S3</v>
      </c>
    </row>
    <row r="147" spans="1:9" hidden="1">
      <c r="A147" s="18" t="s">
        <v>279</v>
      </c>
      <c r="B147" s="18" t="str">
        <f>Patrocinadores!F249</f>
        <v>Privada</v>
      </c>
      <c r="C147" s="19" t="str">
        <f>'Eixo - Porte'!D249</f>
        <v>3</v>
      </c>
      <c r="D147" s="18">
        <f>'Pluralidade de PB'!J249</f>
        <v>2</v>
      </c>
      <c r="E147" s="18">
        <f>População!C249</f>
        <v>3</v>
      </c>
      <c r="F147" s="18">
        <f>Exigível!E249</f>
        <v>1</v>
      </c>
      <c r="G147" s="19">
        <f t="shared" si="7"/>
        <v>2.25</v>
      </c>
      <c r="H147">
        <f t="shared" si="8"/>
        <v>5.25</v>
      </c>
      <c r="I147" s="38" t="str">
        <f t="shared" si="9"/>
        <v>S3</v>
      </c>
    </row>
    <row r="148" spans="1:9" hidden="1">
      <c r="A148" s="18" t="s">
        <v>283</v>
      </c>
      <c r="B148" s="18" t="str">
        <f>Patrocinadores!F253</f>
        <v>Privada</v>
      </c>
      <c r="C148" s="19" t="str">
        <f>'Eixo - Porte'!D253</f>
        <v>2</v>
      </c>
      <c r="D148" s="18">
        <f>'Pluralidade de PB'!J253</f>
        <v>2</v>
      </c>
      <c r="E148" s="18">
        <f>População!C253</f>
        <v>2</v>
      </c>
      <c r="F148" s="18">
        <f>Exigível!E253</f>
        <v>2</v>
      </c>
      <c r="G148" s="19">
        <f t="shared" si="7"/>
        <v>2</v>
      </c>
      <c r="H148">
        <f t="shared" si="8"/>
        <v>4</v>
      </c>
      <c r="I148" s="38" t="str">
        <f t="shared" si="9"/>
        <v>S3</v>
      </c>
    </row>
    <row r="149" spans="1:9" hidden="1">
      <c r="A149" s="18" t="s">
        <v>285</v>
      </c>
      <c r="B149" s="18" t="str">
        <f>Patrocinadores!F255</f>
        <v>Privada</v>
      </c>
      <c r="C149" s="19" t="str">
        <f>'Eixo - Porte'!D255</f>
        <v>3</v>
      </c>
      <c r="D149" s="18">
        <f>'Pluralidade de PB'!J255</f>
        <v>1</v>
      </c>
      <c r="E149" s="18">
        <f>População!C255</f>
        <v>3</v>
      </c>
      <c r="F149" s="18">
        <f>Exigível!E255</f>
        <v>3</v>
      </c>
      <c r="G149" s="19">
        <f t="shared" si="7"/>
        <v>2.5</v>
      </c>
      <c r="H149">
        <f t="shared" si="8"/>
        <v>5.5</v>
      </c>
      <c r="I149" s="38" t="str">
        <f t="shared" si="9"/>
        <v>S3</v>
      </c>
    </row>
    <row r="150" spans="1:9" hidden="1">
      <c r="A150" s="18" t="s">
        <v>286</v>
      </c>
      <c r="B150" s="18" t="str">
        <f>Patrocinadores!F256</f>
        <v>Privada</v>
      </c>
      <c r="C150" s="19" t="str">
        <f>'Eixo - Porte'!D256</f>
        <v>2</v>
      </c>
      <c r="D150" s="18">
        <f>'Pluralidade de PB'!J256</f>
        <v>1</v>
      </c>
      <c r="E150" s="18">
        <f>População!C256</f>
        <v>2</v>
      </c>
      <c r="F150" s="18">
        <f>Exigível!E256</f>
        <v>3</v>
      </c>
      <c r="G150" s="19">
        <f t="shared" si="7"/>
        <v>2</v>
      </c>
      <c r="H150">
        <f t="shared" si="8"/>
        <v>4</v>
      </c>
      <c r="I150" s="38" t="str">
        <f t="shared" si="9"/>
        <v>S3</v>
      </c>
    </row>
    <row r="151" spans="1:9" hidden="1">
      <c r="A151" s="18" t="s">
        <v>288</v>
      </c>
      <c r="B151" s="18" t="str">
        <f>Patrocinadores!F258</f>
        <v>Instituidor</v>
      </c>
      <c r="C151" s="19" t="str">
        <f>'Eixo - Porte'!D258</f>
        <v>2</v>
      </c>
      <c r="D151" s="18">
        <f>'Pluralidade de PB'!J258</f>
        <v>1</v>
      </c>
      <c r="E151" s="18">
        <f>População!C258</f>
        <v>4</v>
      </c>
      <c r="F151" s="18">
        <f>Exigível!E258</f>
        <v>4</v>
      </c>
      <c r="G151" s="19">
        <f t="shared" si="7"/>
        <v>3.25</v>
      </c>
      <c r="H151">
        <f t="shared" si="8"/>
        <v>5.25</v>
      </c>
      <c r="I151" s="38" t="str">
        <f t="shared" si="9"/>
        <v>S3</v>
      </c>
    </row>
    <row r="152" spans="1:9" hidden="1">
      <c r="A152" s="18" t="s">
        <v>291</v>
      </c>
      <c r="B152" s="18" t="str">
        <f>Patrocinadores!F261</f>
        <v>Privada</v>
      </c>
      <c r="C152" s="19" t="str">
        <f>'Eixo - Porte'!D261</f>
        <v>2</v>
      </c>
      <c r="D152" s="18">
        <f>'Pluralidade de PB'!J261</f>
        <v>1</v>
      </c>
      <c r="E152" s="18">
        <f>População!C261</f>
        <v>4</v>
      </c>
      <c r="F152" s="18">
        <f>Exigível!E261</f>
        <v>3</v>
      </c>
      <c r="G152" s="19">
        <f t="shared" si="7"/>
        <v>3</v>
      </c>
      <c r="H152">
        <f t="shared" si="8"/>
        <v>5</v>
      </c>
      <c r="I152" s="38" t="str">
        <f t="shared" si="9"/>
        <v>S3</v>
      </c>
    </row>
    <row r="153" spans="1:9" hidden="1">
      <c r="A153" s="18" t="s">
        <v>303</v>
      </c>
      <c r="B153" s="18" t="str">
        <f>Patrocinadores!F3</f>
        <v>Privada</v>
      </c>
      <c r="C153" s="19" t="str">
        <f>'Eixo - Porte'!D3</f>
        <v>1</v>
      </c>
      <c r="D153" s="18">
        <f>'Pluralidade de PB'!J3</f>
        <v>0</v>
      </c>
      <c r="E153" s="18">
        <f>População!C3</f>
        <v>1</v>
      </c>
      <c r="F153" s="18">
        <f>Exigível!E3</f>
        <v>4</v>
      </c>
      <c r="G153" s="19">
        <f t="shared" si="7"/>
        <v>1.5</v>
      </c>
      <c r="H153">
        <f t="shared" si="8"/>
        <v>2.5</v>
      </c>
      <c r="I153" s="38" t="str">
        <f t="shared" si="9"/>
        <v>S4</v>
      </c>
    </row>
    <row r="154" spans="1:9">
      <c r="A154" s="18" t="s">
        <v>29</v>
      </c>
      <c r="B154" s="18" t="str">
        <f>Patrocinadores!F5</f>
        <v>Pública Estadual</v>
      </c>
      <c r="C154" s="19" t="str">
        <f>'Eixo - Porte'!D5</f>
        <v>1</v>
      </c>
      <c r="D154" s="18">
        <f>'Pluralidade de PB'!J5</f>
        <v>1</v>
      </c>
      <c r="E154" s="18">
        <f>População!C5</f>
        <v>1</v>
      </c>
      <c r="F154" s="18">
        <f>Exigível!E5</f>
        <v>3</v>
      </c>
      <c r="G154" s="19">
        <f t="shared" si="7"/>
        <v>1.5</v>
      </c>
      <c r="H154">
        <f t="shared" si="8"/>
        <v>2.5</v>
      </c>
      <c r="I154" s="38" t="str">
        <f t="shared" si="9"/>
        <v>S4</v>
      </c>
    </row>
    <row r="155" spans="1:9" hidden="1">
      <c r="A155" s="18" t="s">
        <v>30</v>
      </c>
      <c r="B155" s="18" t="str">
        <f>Patrocinadores!F6</f>
        <v>Privada</v>
      </c>
      <c r="C155" s="19" t="str">
        <f>'Eixo - Porte'!D6</f>
        <v>2</v>
      </c>
      <c r="D155" s="18">
        <f>'Pluralidade de PB'!J6</f>
        <v>1</v>
      </c>
      <c r="E155" s="18">
        <f>População!C6</f>
        <v>2</v>
      </c>
      <c r="F155" s="18">
        <f>Exigível!E6</f>
        <v>1</v>
      </c>
      <c r="G155" s="19">
        <f t="shared" si="7"/>
        <v>1.5</v>
      </c>
      <c r="H155">
        <f t="shared" si="8"/>
        <v>3.5</v>
      </c>
      <c r="I155" s="38" t="str">
        <f t="shared" si="9"/>
        <v>S4</v>
      </c>
    </row>
    <row r="156" spans="1:9">
      <c r="A156" s="18" t="s">
        <v>31</v>
      </c>
      <c r="B156" s="18" t="str">
        <f>Patrocinadores!F7</f>
        <v>Pública Estadual</v>
      </c>
      <c r="C156" s="19" t="str">
        <f>'Eixo - Porte'!D7</f>
        <v>1</v>
      </c>
      <c r="D156" s="18">
        <f>'Pluralidade de PB'!J7</f>
        <v>1</v>
      </c>
      <c r="E156" s="18">
        <f>População!C7</f>
        <v>1</v>
      </c>
      <c r="F156" s="18">
        <f>Exigível!E7</f>
        <v>1</v>
      </c>
      <c r="G156" s="19">
        <f t="shared" si="7"/>
        <v>1</v>
      </c>
      <c r="H156">
        <f t="shared" si="8"/>
        <v>2</v>
      </c>
      <c r="I156" s="38" t="str">
        <f t="shared" si="9"/>
        <v>S4</v>
      </c>
    </row>
    <row r="157" spans="1:9">
      <c r="A157" s="18" t="s">
        <v>33</v>
      </c>
      <c r="B157" s="18" t="str">
        <f>Patrocinadores!F9</f>
        <v>Pública Municipal</v>
      </c>
      <c r="C157" s="19" t="str">
        <f>'Eixo - Porte'!D9</f>
        <v>1</v>
      </c>
      <c r="D157" s="18">
        <f>'Pluralidade de PB'!J9</f>
        <v>1</v>
      </c>
      <c r="E157" s="18">
        <f>População!C9</f>
        <v>1</v>
      </c>
      <c r="F157" s="18">
        <f>Exigível!E9</f>
        <v>4</v>
      </c>
      <c r="G157" s="19">
        <f t="shared" si="7"/>
        <v>1.75</v>
      </c>
      <c r="H157">
        <f t="shared" si="8"/>
        <v>2.75</v>
      </c>
      <c r="I157" s="38" t="str">
        <f t="shared" si="9"/>
        <v>S4</v>
      </c>
    </row>
    <row r="158" spans="1:9">
      <c r="A158" s="18" t="s">
        <v>34</v>
      </c>
      <c r="B158" s="18" t="str">
        <f>Patrocinadores!F10</f>
        <v>Pública Municipal</v>
      </c>
      <c r="C158" s="19" t="str">
        <f>'Eixo - Porte'!D10</f>
        <v>1</v>
      </c>
      <c r="D158" s="18">
        <f>'Pluralidade de PB'!J10</f>
        <v>1</v>
      </c>
      <c r="E158" s="18">
        <f>População!C10</f>
        <v>1</v>
      </c>
      <c r="F158" s="18">
        <f>Exigível!E10</f>
        <v>1</v>
      </c>
      <c r="G158" s="19">
        <f t="shared" si="7"/>
        <v>1</v>
      </c>
      <c r="H158">
        <f t="shared" si="8"/>
        <v>2</v>
      </c>
      <c r="I158" s="38" t="str">
        <f t="shared" si="9"/>
        <v>S4</v>
      </c>
    </row>
    <row r="159" spans="1:9" hidden="1">
      <c r="A159" s="18" t="s">
        <v>35</v>
      </c>
      <c r="B159" s="18" t="str">
        <f>Patrocinadores!F11</f>
        <v>Instituidor</v>
      </c>
      <c r="C159" s="19" t="str">
        <f>'Eixo - Porte'!D11</f>
        <v>1</v>
      </c>
      <c r="D159" s="18">
        <f>'Pluralidade de PB'!J11</f>
        <v>1</v>
      </c>
      <c r="E159" s="18">
        <f>População!C11</f>
        <v>2</v>
      </c>
      <c r="F159" s="18">
        <f>Exigível!E11</f>
        <v>1</v>
      </c>
      <c r="G159" s="19">
        <f t="shared" si="7"/>
        <v>1.5</v>
      </c>
      <c r="H159">
        <f t="shared" si="8"/>
        <v>2.5</v>
      </c>
      <c r="I159" s="38" t="str">
        <f t="shared" si="9"/>
        <v>S4</v>
      </c>
    </row>
    <row r="160" spans="1:9" hidden="1">
      <c r="A160" s="18" t="s">
        <v>36</v>
      </c>
      <c r="B160" s="18" t="str">
        <f>Patrocinadores!F12</f>
        <v>Instituidor</v>
      </c>
      <c r="C160" s="19" t="str">
        <f>'Eixo - Porte'!D12</f>
        <v>1</v>
      </c>
      <c r="D160" s="18">
        <f>'Pluralidade de PB'!J12</f>
        <v>1</v>
      </c>
      <c r="E160" s="18">
        <f>População!C12</f>
        <v>1</v>
      </c>
      <c r="F160" s="18">
        <f>Exigível!E12</f>
        <v>1</v>
      </c>
      <c r="G160" s="19">
        <f t="shared" si="7"/>
        <v>1</v>
      </c>
      <c r="H160">
        <f t="shared" si="8"/>
        <v>2</v>
      </c>
      <c r="I160" s="38" t="str">
        <f t="shared" si="9"/>
        <v>S4</v>
      </c>
    </row>
    <row r="161" spans="1:9" hidden="1">
      <c r="A161" s="18" t="s">
        <v>37</v>
      </c>
      <c r="B161" s="18" t="str">
        <f>Patrocinadores!F13</f>
        <v>Privada</v>
      </c>
      <c r="C161" s="19" t="str">
        <f>'Eixo - Porte'!D13</f>
        <v>1</v>
      </c>
      <c r="D161" s="18">
        <f>'Pluralidade de PB'!J13</f>
        <v>1</v>
      </c>
      <c r="E161" s="18">
        <f>População!C13</f>
        <v>3</v>
      </c>
      <c r="F161" s="18">
        <f>Exigível!E13</f>
        <v>1</v>
      </c>
      <c r="G161" s="19">
        <f t="shared" si="7"/>
        <v>2</v>
      </c>
      <c r="H161">
        <f t="shared" si="8"/>
        <v>3</v>
      </c>
      <c r="I161" s="38" t="str">
        <f t="shared" si="9"/>
        <v>S4</v>
      </c>
    </row>
    <row r="162" spans="1:9" hidden="1">
      <c r="A162" s="18" t="s">
        <v>38</v>
      </c>
      <c r="B162" s="18" t="str">
        <f>Patrocinadores!F14</f>
        <v>Privada</v>
      </c>
      <c r="C162" s="19" t="str">
        <f>'Eixo - Porte'!D14</f>
        <v>2</v>
      </c>
      <c r="D162" s="18">
        <f>'Pluralidade de PB'!J14</f>
        <v>1</v>
      </c>
      <c r="E162" s="18">
        <f>População!C14</f>
        <v>1</v>
      </c>
      <c r="F162" s="18">
        <f>Exigível!E14</f>
        <v>4</v>
      </c>
      <c r="G162" s="19">
        <f t="shared" si="7"/>
        <v>1.75</v>
      </c>
      <c r="H162">
        <f t="shared" si="8"/>
        <v>3.75</v>
      </c>
      <c r="I162" s="38" t="str">
        <f t="shared" si="9"/>
        <v>S4</v>
      </c>
    </row>
    <row r="163" spans="1:9" hidden="1">
      <c r="A163" s="18" t="s">
        <v>42</v>
      </c>
      <c r="B163" s="18" t="str">
        <f>Patrocinadores!F18</f>
        <v>Privada</v>
      </c>
      <c r="C163" s="19" t="str">
        <f>'Eixo - Porte'!D18</f>
        <v>2</v>
      </c>
      <c r="D163" s="18">
        <f>'Pluralidade de PB'!J18</f>
        <v>2</v>
      </c>
      <c r="E163" s="18">
        <f>População!C18</f>
        <v>1</v>
      </c>
      <c r="F163" s="18">
        <f>Exigível!E18</f>
        <v>3</v>
      </c>
      <c r="G163" s="19">
        <f t="shared" si="7"/>
        <v>1.75</v>
      </c>
      <c r="H163">
        <f t="shared" si="8"/>
        <v>3.75</v>
      </c>
      <c r="I163" s="38" t="str">
        <f t="shared" si="9"/>
        <v>S4</v>
      </c>
    </row>
    <row r="164" spans="1:9" hidden="1">
      <c r="A164" s="18" t="s">
        <v>46</v>
      </c>
      <c r="B164" s="18" t="str">
        <f>Patrocinadores!F21</f>
        <v>Privada</v>
      </c>
      <c r="C164" s="19" t="str">
        <f>'Eixo - Porte'!D21</f>
        <v>1</v>
      </c>
      <c r="D164" s="18">
        <f>'Pluralidade de PB'!J21</f>
        <v>1</v>
      </c>
      <c r="E164" s="18">
        <f>População!C21</f>
        <v>1</v>
      </c>
      <c r="F164" s="18">
        <f>Exigível!E21</f>
        <v>1</v>
      </c>
      <c r="G164" s="19">
        <f t="shared" si="7"/>
        <v>1</v>
      </c>
      <c r="H164">
        <f t="shared" si="8"/>
        <v>2</v>
      </c>
      <c r="I164" s="38" t="str">
        <f t="shared" si="9"/>
        <v>S4</v>
      </c>
    </row>
    <row r="165" spans="1:9" hidden="1">
      <c r="A165" s="18" t="s">
        <v>47</v>
      </c>
      <c r="B165" s="18" t="str">
        <f>Patrocinadores!F22</f>
        <v>Privada</v>
      </c>
      <c r="C165" s="19" t="str">
        <f>'Eixo - Porte'!D22</f>
        <v>1</v>
      </c>
      <c r="D165" s="18">
        <f>'Pluralidade de PB'!J22</f>
        <v>1</v>
      </c>
      <c r="E165" s="18">
        <f>População!C22</f>
        <v>3</v>
      </c>
      <c r="F165" s="18">
        <f>Exigível!E22</f>
        <v>1</v>
      </c>
      <c r="G165" s="19">
        <f t="shared" si="7"/>
        <v>2</v>
      </c>
      <c r="H165">
        <f t="shared" si="8"/>
        <v>3</v>
      </c>
      <c r="I165" s="38" t="str">
        <f t="shared" si="9"/>
        <v>S4</v>
      </c>
    </row>
    <row r="166" spans="1:9" hidden="1">
      <c r="A166" s="18" t="s">
        <v>52</v>
      </c>
      <c r="B166" s="18" t="str">
        <f>Patrocinadores!F27</f>
        <v>Privada</v>
      </c>
      <c r="C166" s="19" t="str">
        <f>'Eixo - Porte'!D27</f>
        <v>1</v>
      </c>
      <c r="D166" s="18">
        <f>'Pluralidade de PB'!J27</f>
        <v>1</v>
      </c>
      <c r="E166" s="18">
        <f>População!C27</f>
        <v>1</v>
      </c>
      <c r="F166" s="18">
        <f>Exigível!E27</f>
        <v>4</v>
      </c>
      <c r="G166" s="19">
        <f t="shared" si="7"/>
        <v>1.75</v>
      </c>
      <c r="H166">
        <f t="shared" si="8"/>
        <v>2.75</v>
      </c>
      <c r="I166" s="38" t="str">
        <f t="shared" si="9"/>
        <v>S4</v>
      </c>
    </row>
    <row r="167" spans="1:9">
      <c r="A167" s="18" t="s">
        <v>53</v>
      </c>
      <c r="B167" s="18" t="str">
        <f>Patrocinadores!F28</f>
        <v>Pública Estadual</v>
      </c>
      <c r="C167" s="19" t="str">
        <f>'Eixo - Porte'!D28</f>
        <v>1</v>
      </c>
      <c r="D167" s="18">
        <f>'Pluralidade de PB'!J28</f>
        <v>1</v>
      </c>
      <c r="E167" s="18">
        <f>População!C28</f>
        <v>1</v>
      </c>
      <c r="F167" s="18">
        <f>Exigível!E28</f>
        <v>2</v>
      </c>
      <c r="G167" s="19">
        <f t="shared" si="7"/>
        <v>1.25</v>
      </c>
      <c r="H167">
        <f t="shared" si="8"/>
        <v>2.25</v>
      </c>
      <c r="I167" s="38" t="str">
        <f t="shared" si="9"/>
        <v>S4</v>
      </c>
    </row>
    <row r="168" spans="1:9">
      <c r="A168" s="18" t="s">
        <v>56</v>
      </c>
      <c r="B168" s="18" t="str">
        <f>Patrocinadores!F31</f>
        <v>Pública Federal</v>
      </c>
      <c r="C168" s="19" t="str">
        <f>'Eixo - Porte'!D31</f>
        <v>1</v>
      </c>
      <c r="D168" s="18">
        <f>'Pluralidade de PB'!J31</f>
        <v>1</v>
      </c>
      <c r="E168" s="18">
        <f>População!C31</f>
        <v>4</v>
      </c>
      <c r="F168" s="18">
        <f>Exigível!E31</f>
        <v>2</v>
      </c>
      <c r="G168" s="19">
        <f t="shared" si="7"/>
        <v>2.75</v>
      </c>
      <c r="H168">
        <f t="shared" si="8"/>
        <v>3.75</v>
      </c>
      <c r="I168" s="38" t="str">
        <f t="shared" si="9"/>
        <v>S4</v>
      </c>
    </row>
    <row r="169" spans="1:9">
      <c r="A169" s="18" t="s">
        <v>57</v>
      </c>
      <c r="B169" s="18" t="str">
        <f>Patrocinadores!F32</f>
        <v>Pública Municipal</v>
      </c>
      <c r="C169" s="19" t="str">
        <f>'Eixo - Porte'!D32</f>
        <v>1</v>
      </c>
      <c r="D169" s="18">
        <f>'Pluralidade de PB'!J32</f>
        <v>2</v>
      </c>
      <c r="E169" s="18">
        <f>População!C32</f>
        <v>2</v>
      </c>
      <c r="F169" s="18">
        <f>Exigível!E32</f>
        <v>2</v>
      </c>
      <c r="G169" s="19">
        <f t="shared" si="7"/>
        <v>2</v>
      </c>
      <c r="H169">
        <f t="shared" si="8"/>
        <v>3</v>
      </c>
      <c r="I169" s="38" t="str">
        <f t="shared" si="9"/>
        <v>S4</v>
      </c>
    </row>
    <row r="170" spans="1:9" hidden="1">
      <c r="A170" s="18" t="s">
        <v>59</v>
      </c>
      <c r="B170" s="18" t="str">
        <f>Patrocinadores!F33</f>
        <v>Privada</v>
      </c>
      <c r="C170" s="19" t="str">
        <f>'Eixo - Porte'!D33</f>
        <v>1</v>
      </c>
      <c r="D170" s="18">
        <f>'Pluralidade de PB'!J33</f>
        <v>1</v>
      </c>
      <c r="E170" s="18">
        <f>População!C33</f>
        <v>1</v>
      </c>
      <c r="F170" s="18">
        <f>Exigível!E33</f>
        <v>2</v>
      </c>
      <c r="G170" s="19">
        <f t="shared" si="7"/>
        <v>1.25</v>
      </c>
      <c r="H170">
        <f t="shared" si="8"/>
        <v>2.25</v>
      </c>
      <c r="I170" s="38" t="str">
        <f t="shared" si="9"/>
        <v>S4</v>
      </c>
    </row>
    <row r="171" spans="1:9">
      <c r="A171" s="18" t="s">
        <v>62</v>
      </c>
      <c r="B171" s="18" t="str">
        <f>Patrocinadores!F36</f>
        <v>Pública Estadual</v>
      </c>
      <c r="C171" s="19" t="str">
        <f>'Eixo - Porte'!D36</f>
        <v>1</v>
      </c>
      <c r="D171" s="18">
        <f>'Pluralidade de PB'!J36</f>
        <v>1</v>
      </c>
      <c r="E171" s="18">
        <f>População!C36</f>
        <v>2</v>
      </c>
      <c r="F171" s="18">
        <f>Exigível!E36</f>
        <v>3</v>
      </c>
      <c r="G171" s="19">
        <f t="shared" si="7"/>
        <v>2</v>
      </c>
      <c r="H171">
        <f t="shared" si="8"/>
        <v>3</v>
      </c>
      <c r="I171" s="38" t="str">
        <f t="shared" si="9"/>
        <v>S4</v>
      </c>
    </row>
    <row r="172" spans="1:9" hidden="1">
      <c r="A172" s="18" t="s">
        <v>63</v>
      </c>
      <c r="B172" s="18" t="str">
        <f>Patrocinadores!F37</f>
        <v>Privada</v>
      </c>
      <c r="C172" s="19" t="str">
        <f>'Eixo - Porte'!D37</f>
        <v>1</v>
      </c>
      <c r="D172" s="18">
        <f>'Pluralidade de PB'!J37</f>
        <v>2</v>
      </c>
      <c r="E172" s="18">
        <f>População!C37</f>
        <v>2</v>
      </c>
      <c r="F172" s="18">
        <f>Exigível!E37</f>
        <v>3</v>
      </c>
      <c r="G172" s="19">
        <f t="shared" si="7"/>
        <v>2.25</v>
      </c>
      <c r="H172">
        <f t="shared" si="8"/>
        <v>3.25</v>
      </c>
      <c r="I172" s="38" t="str">
        <f t="shared" si="9"/>
        <v>S4</v>
      </c>
    </row>
    <row r="173" spans="1:9" hidden="1">
      <c r="A173" s="18" t="s">
        <v>64</v>
      </c>
      <c r="B173" s="18" t="str">
        <f>Patrocinadores!F38</f>
        <v>Privada</v>
      </c>
      <c r="C173" s="19" t="str">
        <f>'Eixo - Porte'!D38</f>
        <v>1</v>
      </c>
      <c r="D173" s="18">
        <f>'Pluralidade de PB'!J38</f>
        <v>1</v>
      </c>
      <c r="E173" s="18">
        <f>População!C38</f>
        <v>1</v>
      </c>
      <c r="F173" s="18">
        <f>Exigível!E38</f>
        <v>4</v>
      </c>
      <c r="G173" s="19">
        <f t="shared" si="7"/>
        <v>1.75</v>
      </c>
      <c r="H173">
        <f t="shared" si="8"/>
        <v>2.75</v>
      </c>
      <c r="I173" s="38" t="str">
        <f t="shared" si="9"/>
        <v>S4</v>
      </c>
    </row>
    <row r="174" spans="1:9">
      <c r="A174" s="18" t="s">
        <v>68</v>
      </c>
      <c r="B174" s="18" t="str">
        <f>Patrocinadores!F42</f>
        <v>Pública Municipal</v>
      </c>
      <c r="C174" s="19" t="str">
        <f>'Eixo - Porte'!D42</f>
        <v>1</v>
      </c>
      <c r="D174" s="18">
        <f>'Pluralidade de PB'!J42</f>
        <v>1</v>
      </c>
      <c r="E174" s="18">
        <f>População!C42</f>
        <v>1</v>
      </c>
      <c r="F174" s="18">
        <f>Exigível!E42</f>
        <v>1</v>
      </c>
      <c r="G174" s="19">
        <f t="shared" si="7"/>
        <v>1</v>
      </c>
      <c r="H174">
        <f t="shared" si="8"/>
        <v>2</v>
      </c>
      <c r="I174" s="38" t="str">
        <f t="shared" si="9"/>
        <v>S4</v>
      </c>
    </row>
    <row r="175" spans="1:9" hidden="1">
      <c r="A175" s="18" t="s">
        <v>70</v>
      </c>
      <c r="B175" s="18" t="str">
        <f>Patrocinadores!F44</f>
        <v>Instituidor</v>
      </c>
      <c r="C175" s="19" t="str">
        <f>'Eixo - Porte'!D44</f>
        <v>1</v>
      </c>
      <c r="D175" s="18">
        <f>'Pluralidade de PB'!J44</f>
        <v>1</v>
      </c>
      <c r="E175" s="18">
        <f>População!C44</f>
        <v>4</v>
      </c>
      <c r="F175" s="18">
        <f>Exigível!E44</f>
        <v>1</v>
      </c>
      <c r="G175" s="19">
        <f t="shared" si="7"/>
        <v>2.5</v>
      </c>
      <c r="H175">
        <f t="shared" si="8"/>
        <v>3.5</v>
      </c>
      <c r="I175" s="38" t="str">
        <f t="shared" si="9"/>
        <v>S4</v>
      </c>
    </row>
    <row r="176" spans="1:9">
      <c r="A176" s="18" t="s">
        <v>72</v>
      </c>
      <c r="B176" s="18" t="str">
        <f>Patrocinadores!F46</f>
        <v>Pública Federal</v>
      </c>
      <c r="C176" s="19" t="str">
        <f>'Eixo - Porte'!D46</f>
        <v>1</v>
      </c>
      <c r="D176" s="18">
        <f>'Pluralidade de PB'!J46</f>
        <v>2</v>
      </c>
      <c r="E176" s="18">
        <f>População!C46</f>
        <v>1</v>
      </c>
      <c r="F176" s="18">
        <f>Exigível!E46</f>
        <v>3</v>
      </c>
      <c r="G176" s="19">
        <f t="shared" si="7"/>
        <v>1.75</v>
      </c>
      <c r="H176">
        <f t="shared" si="8"/>
        <v>2.75</v>
      </c>
      <c r="I176" s="38" t="str">
        <f t="shared" si="9"/>
        <v>S4</v>
      </c>
    </row>
    <row r="177" spans="1:9">
      <c r="A177" s="18" t="s">
        <v>75</v>
      </c>
      <c r="B177" s="18" t="str">
        <f>Patrocinadores!F48</f>
        <v>Pública Estadual</v>
      </c>
      <c r="C177" s="19" t="str">
        <f>'Eixo - Porte'!D48</f>
        <v>2</v>
      </c>
      <c r="D177" s="18">
        <f>'Pluralidade de PB'!J48</f>
        <v>2</v>
      </c>
      <c r="E177" s="18">
        <f>População!C48</f>
        <v>2</v>
      </c>
      <c r="F177" s="18">
        <f>Exigível!E48</f>
        <v>1</v>
      </c>
      <c r="G177" s="19">
        <f t="shared" si="7"/>
        <v>1.75</v>
      </c>
      <c r="H177">
        <f t="shared" si="8"/>
        <v>3.75</v>
      </c>
      <c r="I177" s="38" t="str">
        <f t="shared" si="9"/>
        <v>S4</v>
      </c>
    </row>
    <row r="178" spans="1:9" hidden="1">
      <c r="A178" s="18" t="s">
        <v>77</v>
      </c>
      <c r="B178" s="18" t="str">
        <f>Patrocinadores!F50</f>
        <v>Privada</v>
      </c>
      <c r="C178" s="19" t="str">
        <f>'Eixo - Porte'!D50</f>
        <v>1</v>
      </c>
      <c r="D178" s="18">
        <f>'Pluralidade de PB'!J50</f>
        <v>1</v>
      </c>
      <c r="E178" s="18">
        <f>População!C50</f>
        <v>2</v>
      </c>
      <c r="F178" s="18">
        <f>Exigível!E50</f>
        <v>1</v>
      </c>
      <c r="G178" s="19">
        <f t="shared" si="7"/>
        <v>1.5</v>
      </c>
      <c r="H178">
        <f t="shared" si="8"/>
        <v>2.5</v>
      </c>
      <c r="I178" s="38" t="str">
        <f t="shared" si="9"/>
        <v>S4</v>
      </c>
    </row>
    <row r="179" spans="1:9">
      <c r="A179" s="18" t="s">
        <v>78</v>
      </c>
      <c r="B179" s="18" t="str">
        <f>Patrocinadores!F51</f>
        <v>Pública Municipal</v>
      </c>
      <c r="C179" s="19" t="str">
        <f>'Eixo - Porte'!D51</f>
        <v>1</v>
      </c>
      <c r="D179" s="18">
        <f>'Pluralidade de PB'!J51</f>
        <v>1</v>
      </c>
      <c r="E179" s="18">
        <f>População!C51</f>
        <v>1</v>
      </c>
      <c r="F179" s="18">
        <f>Exigível!E51</f>
        <v>1</v>
      </c>
      <c r="G179" s="19">
        <f t="shared" si="7"/>
        <v>1</v>
      </c>
      <c r="H179">
        <f t="shared" si="8"/>
        <v>2</v>
      </c>
      <c r="I179" s="38" t="str">
        <f t="shared" si="9"/>
        <v>S4</v>
      </c>
    </row>
    <row r="180" spans="1:9" hidden="1">
      <c r="A180" s="18" t="s">
        <v>80</v>
      </c>
      <c r="B180" s="18" t="str">
        <f>Patrocinadores!F53</f>
        <v>Privada</v>
      </c>
      <c r="C180" s="19" t="str">
        <f>'Eixo - Porte'!D53</f>
        <v>1</v>
      </c>
      <c r="D180" s="18">
        <f>'Pluralidade de PB'!J53</f>
        <v>1</v>
      </c>
      <c r="E180" s="18">
        <f>População!C53</f>
        <v>3</v>
      </c>
      <c r="F180" s="18">
        <f>Exigível!E53</f>
        <v>1</v>
      </c>
      <c r="G180" s="19">
        <f t="shared" si="7"/>
        <v>2</v>
      </c>
      <c r="H180">
        <f t="shared" si="8"/>
        <v>3</v>
      </c>
      <c r="I180" s="38" t="str">
        <f t="shared" si="9"/>
        <v>S4</v>
      </c>
    </row>
    <row r="181" spans="1:9">
      <c r="A181" s="18" t="s">
        <v>81</v>
      </c>
      <c r="B181" s="18" t="str">
        <f>Patrocinadores!F54</f>
        <v>Pública Municipal</v>
      </c>
      <c r="C181" s="19" t="str">
        <f>'Eixo - Porte'!D54</f>
        <v>1</v>
      </c>
      <c r="D181" s="18">
        <f>'Pluralidade de PB'!J54</f>
        <v>1</v>
      </c>
      <c r="E181" s="18">
        <f>População!C54</f>
        <v>1</v>
      </c>
      <c r="F181" s="18">
        <f>Exigível!E54</f>
        <v>1</v>
      </c>
      <c r="G181" s="19">
        <f t="shared" si="7"/>
        <v>1</v>
      </c>
      <c r="H181">
        <f t="shared" si="8"/>
        <v>2</v>
      </c>
      <c r="I181" s="38" t="str">
        <f t="shared" si="9"/>
        <v>S4</v>
      </c>
    </row>
    <row r="182" spans="1:9">
      <c r="A182" s="18" t="s">
        <v>82</v>
      </c>
      <c r="B182" s="18" t="str">
        <f>Patrocinadores!F55</f>
        <v>Pública Municipal</v>
      </c>
      <c r="C182" s="19" t="str">
        <f>'Eixo - Porte'!D55</f>
        <v>1</v>
      </c>
      <c r="D182" s="18">
        <f>'Pluralidade de PB'!J55</f>
        <v>1</v>
      </c>
      <c r="E182" s="18">
        <f>População!C55</f>
        <v>2</v>
      </c>
      <c r="F182" s="18">
        <f>Exigível!E55</f>
        <v>3</v>
      </c>
      <c r="G182" s="19">
        <f t="shared" si="7"/>
        <v>2</v>
      </c>
      <c r="H182">
        <f t="shared" si="8"/>
        <v>3</v>
      </c>
      <c r="I182" s="38" t="str">
        <f t="shared" si="9"/>
        <v>S4</v>
      </c>
    </row>
    <row r="183" spans="1:9">
      <c r="A183" s="18" t="s">
        <v>84</v>
      </c>
      <c r="B183" s="18" t="str">
        <f>Patrocinadores!F57</f>
        <v>Pública Estadual</v>
      </c>
      <c r="C183" s="19" t="str">
        <f>'Eixo - Porte'!D57</f>
        <v>1</v>
      </c>
      <c r="D183" s="18">
        <f>'Pluralidade de PB'!J57</f>
        <v>1</v>
      </c>
      <c r="E183" s="18">
        <f>População!C57</f>
        <v>1</v>
      </c>
      <c r="F183" s="18">
        <f>Exigível!E57</f>
        <v>1</v>
      </c>
      <c r="G183" s="19">
        <f t="shared" si="7"/>
        <v>1</v>
      </c>
      <c r="H183">
        <f t="shared" si="8"/>
        <v>2</v>
      </c>
      <c r="I183" s="38" t="str">
        <f t="shared" si="9"/>
        <v>S4</v>
      </c>
    </row>
    <row r="184" spans="1:9" hidden="1">
      <c r="A184" s="18" t="s">
        <v>86</v>
      </c>
      <c r="B184" s="18" t="str">
        <f>Patrocinadores!F59</f>
        <v>Privada</v>
      </c>
      <c r="C184" s="19" t="str">
        <f>'Eixo - Porte'!D59</f>
        <v>2</v>
      </c>
      <c r="D184" s="18">
        <f>'Pluralidade de PB'!J59</f>
        <v>2</v>
      </c>
      <c r="E184" s="18">
        <f>População!C59</f>
        <v>1</v>
      </c>
      <c r="F184" s="18">
        <f>Exigível!E59</f>
        <v>2</v>
      </c>
      <c r="G184" s="19">
        <f t="shared" si="7"/>
        <v>1.5</v>
      </c>
      <c r="H184">
        <f t="shared" si="8"/>
        <v>3.5</v>
      </c>
      <c r="I184" s="38" t="str">
        <f t="shared" si="9"/>
        <v>S4</v>
      </c>
    </row>
    <row r="185" spans="1:9" hidden="1">
      <c r="A185" s="18" t="s">
        <v>87</v>
      </c>
      <c r="B185" s="18" t="str">
        <f>Patrocinadores!F60</f>
        <v>Privada</v>
      </c>
      <c r="C185" s="19" t="str">
        <f>'Eixo - Porte'!D60</f>
        <v>1</v>
      </c>
      <c r="D185" s="18">
        <f>'Pluralidade de PB'!J60</f>
        <v>2</v>
      </c>
      <c r="E185" s="18">
        <f>População!C60</f>
        <v>1</v>
      </c>
      <c r="F185" s="18">
        <f>Exigível!E60</f>
        <v>1</v>
      </c>
      <c r="G185" s="19">
        <f t="shared" si="7"/>
        <v>1.25</v>
      </c>
      <c r="H185">
        <f t="shared" si="8"/>
        <v>2.25</v>
      </c>
      <c r="I185" s="38" t="str">
        <f t="shared" si="9"/>
        <v>S4</v>
      </c>
    </row>
    <row r="186" spans="1:9">
      <c r="A186" s="18" t="s">
        <v>100</v>
      </c>
      <c r="B186" s="18" t="str">
        <f>Patrocinadores!F73</f>
        <v>Pública Municipal</v>
      </c>
      <c r="C186" s="19" t="str">
        <f>'Eixo - Porte'!D73</f>
        <v>1</v>
      </c>
      <c r="D186" s="18">
        <f>'Pluralidade de PB'!J73</f>
        <v>1</v>
      </c>
      <c r="E186" s="18">
        <f>População!C73</f>
        <v>1</v>
      </c>
      <c r="F186" s="18">
        <f>Exigível!E73</f>
        <v>3</v>
      </c>
      <c r="G186" s="19">
        <f t="shared" si="7"/>
        <v>1.5</v>
      </c>
      <c r="H186">
        <f t="shared" si="8"/>
        <v>2.5</v>
      </c>
      <c r="I186" s="38" t="str">
        <f t="shared" si="9"/>
        <v>S4</v>
      </c>
    </row>
    <row r="187" spans="1:9">
      <c r="A187" s="18" t="s">
        <v>101</v>
      </c>
      <c r="B187" s="18" t="str">
        <f>Patrocinadores!F74</f>
        <v>Pública Estadual</v>
      </c>
      <c r="C187" s="19" t="str">
        <f>'Eixo - Porte'!D74</f>
        <v>1</v>
      </c>
      <c r="D187" s="18">
        <f>'Pluralidade de PB'!J74</f>
        <v>1</v>
      </c>
      <c r="E187" s="18">
        <f>População!C74</f>
        <v>1</v>
      </c>
      <c r="F187" s="18">
        <f>Exigível!E74</f>
        <v>2</v>
      </c>
      <c r="G187" s="19">
        <f t="shared" si="7"/>
        <v>1.25</v>
      </c>
      <c r="H187">
        <f t="shared" si="8"/>
        <v>2.25</v>
      </c>
      <c r="I187" s="38" t="str">
        <f t="shared" si="9"/>
        <v>S4</v>
      </c>
    </row>
    <row r="188" spans="1:9" hidden="1">
      <c r="A188" s="18" t="s">
        <v>104</v>
      </c>
      <c r="B188" s="18" t="str">
        <f>Patrocinadores!F77</f>
        <v>Privada</v>
      </c>
      <c r="C188" s="19" t="str">
        <f>'Eixo - Porte'!D77</f>
        <v>1</v>
      </c>
      <c r="D188" s="18">
        <f>'Pluralidade de PB'!J77</f>
        <v>1</v>
      </c>
      <c r="E188" s="18">
        <f>População!C77</f>
        <v>1</v>
      </c>
      <c r="F188" s="18">
        <f>Exigível!E77</f>
        <v>1</v>
      </c>
      <c r="G188" s="19">
        <f t="shared" si="7"/>
        <v>1</v>
      </c>
      <c r="H188">
        <f t="shared" si="8"/>
        <v>2</v>
      </c>
      <c r="I188" s="38" t="str">
        <f t="shared" si="9"/>
        <v>S4</v>
      </c>
    </row>
    <row r="189" spans="1:9" hidden="1">
      <c r="A189" s="18" t="s">
        <v>107</v>
      </c>
      <c r="B189" s="18" t="str">
        <f>Patrocinadores!F80</f>
        <v>Privada</v>
      </c>
      <c r="C189" s="19" t="str">
        <f>'Eixo - Porte'!D80</f>
        <v>2</v>
      </c>
      <c r="D189" s="18">
        <f>'Pluralidade de PB'!J80</f>
        <v>1</v>
      </c>
      <c r="E189" s="18">
        <f>População!C80</f>
        <v>2</v>
      </c>
      <c r="F189" s="18">
        <f>Exigível!E80</f>
        <v>1</v>
      </c>
      <c r="G189" s="19">
        <f t="shared" si="7"/>
        <v>1.5</v>
      </c>
      <c r="H189">
        <f t="shared" si="8"/>
        <v>3.5</v>
      </c>
      <c r="I189" s="38" t="str">
        <f t="shared" si="9"/>
        <v>S4</v>
      </c>
    </row>
    <row r="190" spans="1:9" hidden="1">
      <c r="A190" s="18" t="s">
        <v>112</v>
      </c>
      <c r="B190" s="18" t="str">
        <f>Patrocinadores!F84</f>
        <v>Privada</v>
      </c>
      <c r="C190" s="19" t="str">
        <f>'Eixo - Porte'!D84</f>
        <v>1</v>
      </c>
      <c r="D190" s="18">
        <f>'Pluralidade de PB'!J84</f>
        <v>2</v>
      </c>
      <c r="E190" s="18">
        <f>População!C84</f>
        <v>1</v>
      </c>
      <c r="F190" s="18">
        <f>Exigível!E84</f>
        <v>1</v>
      </c>
      <c r="G190" s="19">
        <f t="shared" si="7"/>
        <v>1.25</v>
      </c>
      <c r="H190">
        <f t="shared" si="8"/>
        <v>2.25</v>
      </c>
      <c r="I190" s="38" t="str">
        <f t="shared" si="9"/>
        <v>S4</v>
      </c>
    </row>
    <row r="191" spans="1:9">
      <c r="A191" s="18" t="s">
        <v>113</v>
      </c>
      <c r="B191" s="18" t="str">
        <f>Patrocinadores!F85</f>
        <v>Pública Estadual</v>
      </c>
      <c r="C191" s="19" t="str">
        <f>'Eixo - Porte'!D85</f>
        <v>1</v>
      </c>
      <c r="D191" s="18">
        <f>'Pluralidade de PB'!J85</f>
        <v>3</v>
      </c>
      <c r="E191" s="18">
        <f>População!C85</f>
        <v>1</v>
      </c>
      <c r="F191" s="18">
        <f>Exigível!E85</f>
        <v>1</v>
      </c>
      <c r="G191" s="19">
        <f t="shared" si="7"/>
        <v>1.5</v>
      </c>
      <c r="H191">
        <f t="shared" si="8"/>
        <v>2.5</v>
      </c>
      <c r="I191" s="38" t="str">
        <f t="shared" si="9"/>
        <v>S4</v>
      </c>
    </row>
    <row r="192" spans="1:9">
      <c r="A192" s="18" t="s">
        <v>115</v>
      </c>
      <c r="B192" s="18" t="str">
        <f>Patrocinadores!F87</f>
        <v>Pública Estadual</v>
      </c>
      <c r="C192" s="19" t="str">
        <f>'Eixo - Porte'!D87</f>
        <v>1</v>
      </c>
      <c r="D192" s="18">
        <f>'Pluralidade de PB'!J87</f>
        <v>1</v>
      </c>
      <c r="E192" s="18">
        <f>População!C87</f>
        <v>1</v>
      </c>
      <c r="F192" s="18">
        <f>Exigível!E87</f>
        <v>1</v>
      </c>
      <c r="G192" s="19">
        <f t="shared" si="7"/>
        <v>1</v>
      </c>
      <c r="H192">
        <f t="shared" si="8"/>
        <v>2</v>
      </c>
      <c r="I192" s="38" t="str">
        <f t="shared" si="9"/>
        <v>S4</v>
      </c>
    </row>
    <row r="193" spans="1:9" hidden="1">
      <c r="A193" s="18" t="s">
        <v>118</v>
      </c>
      <c r="B193" s="18" t="str">
        <f>Patrocinadores!F90</f>
        <v>Privada</v>
      </c>
      <c r="C193" s="19" t="str">
        <f>'Eixo - Porte'!D90</f>
        <v>1</v>
      </c>
      <c r="D193" s="18">
        <f>'Pluralidade de PB'!J90</f>
        <v>1</v>
      </c>
      <c r="E193" s="18">
        <f>População!C90</f>
        <v>1</v>
      </c>
      <c r="F193" s="18">
        <f>Exigível!E90</f>
        <v>1</v>
      </c>
      <c r="G193" s="19">
        <f t="shared" si="7"/>
        <v>1</v>
      </c>
      <c r="H193">
        <f t="shared" si="8"/>
        <v>2</v>
      </c>
      <c r="I193" s="38" t="str">
        <f t="shared" si="9"/>
        <v>S4</v>
      </c>
    </row>
    <row r="194" spans="1:9" hidden="1">
      <c r="A194" s="18" t="s">
        <v>131</v>
      </c>
      <c r="B194" s="18" t="str">
        <f>Patrocinadores!F103</f>
        <v>Privada</v>
      </c>
      <c r="C194" s="19" t="str">
        <f>'Eixo - Porte'!D103</f>
        <v>1</v>
      </c>
      <c r="D194" s="18">
        <f>'Pluralidade de PB'!J103</f>
        <v>2</v>
      </c>
      <c r="E194" s="18">
        <f>População!C103</f>
        <v>3</v>
      </c>
      <c r="F194" s="18">
        <f>Exigível!E103</f>
        <v>1</v>
      </c>
      <c r="G194" s="19">
        <f t="shared" si="7"/>
        <v>2.25</v>
      </c>
      <c r="H194">
        <f t="shared" si="8"/>
        <v>3.25</v>
      </c>
      <c r="I194" s="38" t="str">
        <f t="shared" si="9"/>
        <v>S4</v>
      </c>
    </row>
    <row r="195" spans="1:9" hidden="1">
      <c r="A195" s="18" t="s">
        <v>132</v>
      </c>
      <c r="B195" s="18" t="str">
        <f>Patrocinadores!F104</f>
        <v>Privada</v>
      </c>
      <c r="C195" s="19" t="str">
        <f>'Eixo - Porte'!D104</f>
        <v>2</v>
      </c>
      <c r="D195" s="18">
        <f>'Pluralidade de PB'!J104</f>
        <v>1</v>
      </c>
      <c r="E195" s="18">
        <f>População!C104</f>
        <v>1</v>
      </c>
      <c r="F195" s="18">
        <f>Exigível!E104</f>
        <v>4</v>
      </c>
      <c r="G195" s="19">
        <f t="shared" si="7"/>
        <v>1.75</v>
      </c>
      <c r="H195">
        <f t="shared" si="8"/>
        <v>3.75</v>
      </c>
      <c r="I195" s="38" t="str">
        <f t="shared" si="9"/>
        <v>S4</v>
      </c>
    </row>
    <row r="196" spans="1:9" hidden="1">
      <c r="A196" s="18" t="s">
        <v>133</v>
      </c>
      <c r="B196" s="18" t="str">
        <f>Patrocinadores!F105</f>
        <v>Privada</v>
      </c>
      <c r="C196" s="19" t="str">
        <f>'Eixo - Porte'!D105</f>
        <v>1</v>
      </c>
      <c r="D196" s="18">
        <f>'Pluralidade de PB'!J105</f>
        <v>1</v>
      </c>
      <c r="E196" s="18">
        <f>População!C105</f>
        <v>1</v>
      </c>
      <c r="F196" s="18">
        <f>Exigível!E105</f>
        <v>2</v>
      </c>
      <c r="G196" s="19">
        <f t="shared" si="7"/>
        <v>1.25</v>
      </c>
      <c r="H196">
        <f t="shared" si="8"/>
        <v>2.25</v>
      </c>
      <c r="I196" s="38" t="str">
        <f t="shared" si="9"/>
        <v>S4</v>
      </c>
    </row>
    <row r="197" spans="1:9">
      <c r="A197" s="18" t="s">
        <v>135</v>
      </c>
      <c r="B197" s="18" t="str">
        <f>Patrocinadores!F107</f>
        <v>Pública Federal</v>
      </c>
      <c r="C197" s="19" t="str">
        <f>'Eixo - Porte'!D107</f>
        <v>1</v>
      </c>
      <c r="D197" s="18">
        <f>'Pluralidade de PB'!J107</f>
        <v>1</v>
      </c>
      <c r="E197" s="18">
        <f>População!C107</f>
        <v>1</v>
      </c>
      <c r="F197" s="18">
        <f>Exigível!E107</f>
        <v>4</v>
      </c>
      <c r="G197" s="19">
        <f t="shared" si="7"/>
        <v>1.75</v>
      </c>
      <c r="H197">
        <f t="shared" si="8"/>
        <v>2.75</v>
      </c>
      <c r="I197" s="38" t="str">
        <f t="shared" si="9"/>
        <v>S4</v>
      </c>
    </row>
    <row r="198" spans="1:9" hidden="1">
      <c r="A198" s="18" t="s">
        <v>142</v>
      </c>
      <c r="B198" s="18" t="str">
        <f>Patrocinadores!F114</f>
        <v>Privada</v>
      </c>
      <c r="C198" s="19" t="str">
        <f>'Eixo - Porte'!D114</f>
        <v>1</v>
      </c>
      <c r="D198" s="18">
        <f>'Pluralidade de PB'!J114</f>
        <v>1</v>
      </c>
      <c r="E198" s="18">
        <f>População!C114</f>
        <v>1</v>
      </c>
      <c r="F198" s="18">
        <f>Exigível!E114</f>
        <v>4</v>
      </c>
      <c r="G198" s="19">
        <f t="shared" si="7"/>
        <v>1.75</v>
      </c>
      <c r="H198">
        <f t="shared" si="8"/>
        <v>2.75</v>
      </c>
      <c r="I198" s="38" t="str">
        <f t="shared" si="9"/>
        <v>S4</v>
      </c>
    </row>
    <row r="199" spans="1:9">
      <c r="A199" s="18" t="s">
        <v>147</v>
      </c>
      <c r="B199" s="18" t="str">
        <f>Patrocinadores!F118</f>
        <v>Pública Estadual</v>
      </c>
      <c r="C199" s="19" t="str">
        <f>'Eixo - Porte'!D118</f>
        <v>2</v>
      </c>
      <c r="D199" s="18">
        <f>'Pluralidade de PB'!J118</f>
        <v>2</v>
      </c>
      <c r="E199" s="18">
        <f>População!C118</f>
        <v>1</v>
      </c>
      <c r="F199" s="18">
        <f>Exigível!E118</f>
        <v>3</v>
      </c>
      <c r="G199" s="19">
        <f t="shared" si="7"/>
        <v>1.75</v>
      </c>
      <c r="H199">
        <f t="shared" si="8"/>
        <v>3.75</v>
      </c>
      <c r="I199" s="38" t="str">
        <f t="shared" si="9"/>
        <v>S4</v>
      </c>
    </row>
    <row r="200" spans="1:9" hidden="1">
      <c r="A200" s="18" t="s">
        <v>152</v>
      </c>
      <c r="B200" s="18" t="str">
        <f>Patrocinadores!F122</f>
        <v>Instituidor</v>
      </c>
      <c r="C200" s="19" t="str">
        <f>'Eixo - Porte'!D122</f>
        <v>1</v>
      </c>
      <c r="D200" s="18">
        <f>'Pluralidade de PB'!J122</f>
        <v>1</v>
      </c>
      <c r="E200" s="18">
        <f>População!C122</f>
        <v>2</v>
      </c>
      <c r="F200" s="18">
        <f>Exigível!E122</f>
        <v>1</v>
      </c>
      <c r="G200" s="19">
        <f t="shared" si="7"/>
        <v>1.5</v>
      </c>
      <c r="H200">
        <f t="shared" si="8"/>
        <v>2.5</v>
      </c>
      <c r="I200" s="38" t="str">
        <f t="shared" si="9"/>
        <v>S4</v>
      </c>
    </row>
    <row r="201" spans="1:9" hidden="1">
      <c r="A201" s="18" t="s">
        <v>154</v>
      </c>
      <c r="B201" s="18" t="str">
        <f>Patrocinadores!F124</f>
        <v>Privada</v>
      </c>
      <c r="C201" s="19" t="str">
        <f>'Eixo - Porte'!D124</f>
        <v>1</v>
      </c>
      <c r="D201" s="18">
        <f>'Pluralidade de PB'!J124</f>
        <v>1</v>
      </c>
      <c r="E201" s="18">
        <f>População!C124</f>
        <v>1</v>
      </c>
      <c r="F201" s="18">
        <f>Exigível!E124</f>
        <v>1</v>
      </c>
      <c r="G201" s="19">
        <f t="shared" si="7"/>
        <v>1</v>
      </c>
      <c r="H201">
        <f t="shared" si="8"/>
        <v>2</v>
      </c>
      <c r="I201" s="38" t="str">
        <f t="shared" si="9"/>
        <v>S4</v>
      </c>
    </row>
    <row r="202" spans="1:9" hidden="1">
      <c r="A202" s="18" t="s">
        <v>155</v>
      </c>
      <c r="B202" s="18" t="str">
        <f>Patrocinadores!F125</f>
        <v>Privada</v>
      </c>
      <c r="C202" s="19" t="str">
        <f>'Eixo - Porte'!D125</f>
        <v>1</v>
      </c>
      <c r="D202" s="18">
        <f>'Pluralidade de PB'!J125</f>
        <v>1</v>
      </c>
      <c r="E202" s="18">
        <f>População!C125</f>
        <v>3</v>
      </c>
      <c r="F202" s="18">
        <f>Exigível!E125</f>
        <v>3</v>
      </c>
      <c r="G202" s="19">
        <f t="shared" ref="G202:G265" si="10">(D202*$Q$2+E202*$Q$3+F202*$Q$4)/($Q$2+$Q$3+$Q$4)</f>
        <v>2.5</v>
      </c>
      <c r="H202">
        <f t="shared" ref="H202:H265" si="11">C202+G202</f>
        <v>3.5</v>
      </c>
      <c r="I202" s="38" t="str">
        <f t="shared" ref="I202:I265" si="12">IF(H202&gt;7,"S1",IF(H202&gt;=6,"S2",IF(H202&gt;=4,"S3","S4")))</f>
        <v>S4</v>
      </c>
    </row>
    <row r="203" spans="1:9" hidden="1">
      <c r="A203" s="18" t="s">
        <v>156</v>
      </c>
      <c r="B203" s="18" t="str">
        <f>Patrocinadores!F126</f>
        <v>Privada</v>
      </c>
      <c r="C203" s="19" t="str">
        <f>'Eixo - Porte'!D126</f>
        <v>2</v>
      </c>
      <c r="D203" s="18">
        <f>'Pluralidade de PB'!J126</f>
        <v>2</v>
      </c>
      <c r="E203" s="18">
        <f>População!C126</f>
        <v>2</v>
      </c>
      <c r="F203" s="18">
        <f>Exigível!E126</f>
        <v>1</v>
      </c>
      <c r="G203" s="19">
        <f t="shared" si="10"/>
        <v>1.75</v>
      </c>
      <c r="H203">
        <f t="shared" si="11"/>
        <v>3.75</v>
      </c>
      <c r="I203" s="38" t="str">
        <f t="shared" si="12"/>
        <v>S4</v>
      </c>
    </row>
    <row r="204" spans="1:9" hidden="1">
      <c r="A204" s="18" t="s">
        <v>304</v>
      </c>
      <c r="B204" s="18" t="str">
        <f>Patrocinadores!F127</f>
        <v>Privada</v>
      </c>
      <c r="C204" s="19" t="str">
        <f>'Eixo - Porte'!D127</f>
        <v>1</v>
      </c>
      <c r="D204" s="18">
        <f>'Pluralidade de PB'!J127</f>
        <v>0</v>
      </c>
      <c r="E204" s="18">
        <f>População!C127</f>
        <v>1</v>
      </c>
      <c r="F204" s="18">
        <f>Exigível!E127</f>
        <v>1</v>
      </c>
      <c r="G204" s="19">
        <f t="shared" si="10"/>
        <v>0.75</v>
      </c>
      <c r="H204">
        <f t="shared" si="11"/>
        <v>1.75</v>
      </c>
      <c r="I204" s="38" t="str">
        <f t="shared" si="12"/>
        <v>S4</v>
      </c>
    </row>
    <row r="205" spans="1:9" hidden="1">
      <c r="A205" s="18" t="s">
        <v>157</v>
      </c>
      <c r="B205" s="18" t="str">
        <f>Patrocinadores!F128</f>
        <v>Privada</v>
      </c>
      <c r="C205" s="19" t="str">
        <f>'Eixo - Porte'!D128</f>
        <v>1</v>
      </c>
      <c r="D205" s="18">
        <f>'Pluralidade de PB'!J128</f>
        <v>3</v>
      </c>
      <c r="E205" s="18">
        <f>População!C128</f>
        <v>3</v>
      </c>
      <c r="F205" s="18">
        <f>Exigível!E128</f>
        <v>1</v>
      </c>
      <c r="G205" s="19">
        <f t="shared" si="10"/>
        <v>2.5</v>
      </c>
      <c r="H205">
        <f t="shared" si="11"/>
        <v>3.5</v>
      </c>
      <c r="I205" s="38" t="str">
        <f t="shared" si="12"/>
        <v>S4</v>
      </c>
    </row>
    <row r="206" spans="1:9" hidden="1">
      <c r="A206" s="18" t="s">
        <v>158</v>
      </c>
      <c r="B206" s="18" t="str">
        <f>Patrocinadores!F129</f>
        <v>Privada</v>
      </c>
      <c r="C206" s="19" t="str">
        <f>'Eixo - Porte'!D129</f>
        <v>1</v>
      </c>
      <c r="D206" s="18">
        <f>'Pluralidade de PB'!J129</f>
        <v>1</v>
      </c>
      <c r="E206" s="18">
        <f>População!C129</f>
        <v>3</v>
      </c>
      <c r="F206" s="18">
        <f>Exigível!E129</f>
        <v>1</v>
      </c>
      <c r="G206" s="19">
        <f t="shared" si="10"/>
        <v>2</v>
      </c>
      <c r="H206">
        <f t="shared" si="11"/>
        <v>3</v>
      </c>
      <c r="I206" s="38" t="str">
        <f t="shared" si="12"/>
        <v>S4</v>
      </c>
    </row>
    <row r="207" spans="1:9" hidden="1">
      <c r="A207" s="18" t="s">
        <v>160</v>
      </c>
      <c r="B207" s="18" t="str">
        <f>Patrocinadores!F131</f>
        <v>Privada</v>
      </c>
      <c r="C207" s="19" t="str">
        <f>'Eixo - Porte'!D131</f>
        <v>1</v>
      </c>
      <c r="D207" s="18">
        <f>'Pluralidade de PB'!J131</f>
        <v>1</v>
      </c>
      <c r="E207" s="18">
        <f>População!C131</f>
        <v>2</v>
      </c>
      <c r="F207" s="18">
        <f>Exigível!E131</f>
        <v>1</v>
      </c>
      <c r="G207" s="19">
        <f t="shared" si="10"/>
        <v>1.5</v>
      </c>
      <c r="H207">
        <f t="shared" si="11"/>
        <v>2.5</v>
      </c>
      <c r="I207" s="38" t="str">
        <f t="shared" si="12"/>
        <v>S4</v>
      </c>
    </row>
    <row r="208" spans="1:9" hidden="1">
      <c r="A208" s="18" t="s">
        <v>161</v>
      </c>
      <c r="B208" s="18" t="str">
        <f>Patrocinadores!F132</f>
        <v>Privada</v>
      </c>
      <c r="C208" s="19" t="str">
        <f>'Eixo - Porte'!D132</f>
        <v>1</v>
      </c>
      <c r="D208" s="18">
        <f>'Pluralidade de PB'!J132</f>
        <v>1</v>
      </c>
      <c r="E208" s="18">
        <f>População!C132</f>
        <v>1</v>
      </c>
      <c r="F208" s="18">
        <f>Exigível!E132</f>
        <v>4</v>
      </c>
      <c r="G208" s="19">
        <f t="shared" si="10"/>
        <v>1.75</v>
      </c>
      <c r="H208">
        <f t="shared" si="11"/>
        <v>2.75</v>
      </c>
      <c r="I208" s="38" t="str">
        <f t="shared" si="12"/>
        <v>S4</v>
      </c>
    </row>
    <row r="209" spans="1:9" hidden="1">
      <c r="A209" s="18" t="s">
        <v>162</v>
      </c>
      <c r="B209" s="18" t="str">
        <f>Patrocinadores!F133</f>
        <v>Privada</v>
      </c>
      <c r="C209" s="19" t="str">
        <f>'Eixo - Porte'!D133</f>
        <v>1</v>
      </c>
      <c r="D209" s="18">
        <f>'Pluralidade de PB'!J133</f>
        <v>2</v>
      </c>
      <c r="E209" s="18">
        <f>População!C133</f>
        <v>2</v>
      </c>
      <c r="F209" s="18">
        <f>Exigível!E133</f>
        <v>1</v>
      </c>
      <c r="G209" s="19">
        <f t="shared" si="10"/>
        <v>1.75</v>
      </c>
      <c r="H209">
        <f t="shared" si="11"/>
        <v>2.75</v>
      </c>
      <c r="I209" s="38" t="str">
        <f t="shared" si="12"/>
        <v>S4</v>
      </c>
    </row>
    <row r="210" spans="1:9" hidden="1">
      <c r="A210" s="18" t="s">
        <v>164</v>
      </c>
      <c r="B210" s="18" t="str">
        <f>Patrocinadores!F135</f>
        <v>Privada</v>
      </c>
      <c r="C210" s="19" t="str">
        <f>'Eixo - Porte'!D135</f>
        <v>1</v>
      </c>
      <c r="D210" s="18">
        <f>'Pluralidade de PB'!J135</f>
        <v>2</v>
      </c>
      <c r="E210" s="18">
        <f>População!C135</f>
        <v>2</v>
      </c>
      <c r="F210" s="18">
        <f>Exigível!E135</f>
        <v>1</v>
      </c>
      <c r="G210" s="19">
        <f t="shared" si="10"/>
        <v>1.75</v>
      </c>
      <c r="H210">
        <f t="shared" si="11"/>
        <v>2.75</v>
      </c>
      <c r="I210" s="38" t="str">
        <f t="shared" si="12"/>
        <v>S4</v>
      </c>
    </row>
    <row r="211" spans="1:9" hidden="1">
      <c r="A211" s="18" t="s">
        <v>167</v>
      </c>
      <c r="B211" s="18" t="str">
        <f>Patrocinadores!F138</f>
        <v>Instituidor</v>
      </c>
      <c r="C211" s="19" t="str">
        <f>'Eixo - Porte'!D138</f>
        <v>1</v>
      </c>
      <c r="D211" s="18">
        <f>'Pluralidade de PB'!J138</f>
        <v>1</v>
      </c>
      <c r="E211" s="18">
        <f>População!C138</f>
        <v>1</v>
      </c>
      <c r="F211" s="18">
        <f>Exigível!E138</f>
        <v>1</v>
      </c>
      <c r="G211" s="19">
        <f t="shared" si="10"/>
        <v>1</v>
      </c>
      <c r="H211">
        <f t="shared" si="11"/>
        <v>2</v>
      </c>
      <c r="I211" s="38" t="str">
        <f t="shared" si="12"/>
        <v>S4</v>
      </c>
    </row>
    <row r="212" spans="1:9" hidden="1">
      <c r="A212" s="18" t="s">
        <v>172</v>
      </c>
      <c r="B212" s="18" t="str">
        <f>Patrocinadores!F143</f>
        <v>Instituidor</v>
      </c>
      <c r="C212" s="19" t="str">
        <f>'Eixo - Porte'!D143</f>
        <v>1</v>
      </c>
      <c r="D212" s="18">
        <f>'Pluralidade de PB'!J143</f>
        <v>1</v>
      </c>
      <c r="E212" s="18">
        <f>População!C143</f>
        <v>4</v>
      </c>
      <c r="F212" s="18">
        <f>Exigível!E143</f>
        <v>1</v>
      </c>
      <c r="G212" s="19">
        <f t="shared" si="10"/>
        <v>2.5</v>
      </c>
      <c r="H212">
        <f t="shared" si="11"/>
        <v>3.5</v>
      </c>
      <c r="I212" s="38" t="str">
        <f t="shared" si="12"/>
        <v>S4</v>
      </c>
    </row>
    <row r="213" spans="1:9" hidden="1">
      <c r="A213" s="18" t="s">
        <v>175</v>
      </c>
      <c r="B213" s="18" t="str">
        <f>Patrocinadores!F146</f>
        <v>Instituidor</v>
      </c>
      <c r="C213" s="19" t="str">
        <f>'Eixo - Porte'!D146</f>
        <v>1</v>
      </c>
      <c r="D213" s="18">
        <f>'Pluralidade de PB'!J146</f>
        <v>1</v>
      </c>
      <c r="E213" s="18">
        <f>População!C146</f>
        <v>3</v>
      </c>
      <c r="F213" s="18">
        <f>Exigível!E146</f>
        <v>1</v>
      </c>
      <c r="G213" s="19">
        <f t="shared" si="10"/>
        <v>2</v>
      </c>
      <c r="H213">
        <f t="shared" si="11"/>
        <v>3</v>
      </c>
      <c r="I213" s="38" t="str">
        <f t="shared" si="12"/>
        <v>S4</v>
      </c>
    </row>
    <row r="214" spans="1:9" hidden="1">
      <c r="A214" s="18" t="s">
        <v>177</v>
      </c>
      <c r="B214" s="18" t="str">
        <f>Patrocinadores!F148</f>
        <v>Instituidor</v>
      </c>
      <c r="C214" s="19" t="str">
        <f>'Eixo - Porte'!D148</f>
        <v>1</v>
      </c>
      <c r="D214" s="18">
        <f>'Pluralidade de PB'!J148</f>
        <v>1</v>
      </c>
      <c r="E214" s="18">
        <f>População!C148</f>
        <v>1</v>
      </c>
      <c r="F214" s="18">
        <f>Exigível!E148</f>
        <v>1</v>
      </c>
      <c r="G214" s="19">
        <f t="shared" si="10"/>
        <v>1</v>
      </c>
      <c r="H214">
        <f t="shared" si="11"/>
        <v>2</v>
      </c>
      <c r="I214" s="38" t="str">
        <f t="shared" si="12"/>
        <v>S4</v>
      </c>
    </row>
    <row r="215" spans="1:9" hidden="1">
      <c r="A215" s="18" t="s">
        <v>179</v>
      </c>
      <c r="B215" s="18" t="str">
        <f>Patrocinadores!F150</f>
        <v>Instituidor</v>
      </c>
      <c r="C215" s="19" t="str">
        <f>'Eixo - Porte'!D150</f>
        <v>1</v>
      </c>
      <c r="D215" s="18">
        <f>'Pluralidade de PB'!J150</f>
        <v>1</v>
      </c>
      <c r="E215" s="18">
        <f>População!C150</f>
        <v>3</v>
      </c>
      <c r="F215" s="18">
        <f>Exigível!E150</f>
        <v>4</v>
      </c>
      <c r="G215" s="19">
        <f t="shared" si="10"/>
        <v>2.75</v>
      </c>
      <c r="H215">
        <f t="shared" si="11"/>
        <v>3.75</v>
      </c>
      <c r="I215" s="38" t="str">
        <f t="shared" si="12"/>
        <v>S4</v>
      </c>
    </row>
    <row r="216" spans="1:9" hidden="1">
      <c r="A216" s="18" t="s">
        <v>180</v>
      </c>
      <c r="B216" s="18" t="str">
        <f>Patrocinadores!F151</f>
        <v>Instituidor</v>
      </c>
      <c r="C216" s="19" t="str">
        <f>'Eixo - Porte'!D151</f>
        <v>1</v>
      </c>
      <c r="D216" s="18">
        <f>'Pluralidade de PB'!J151</f>
        <v>1</v>
      </c>
      <c r="E216" s="18">
        <f>População!C151</f>
        <v>3</v>
      </c>
      <c r="F216" s="18">
        <f>Exigível!E151</f>
        <v>3</v>
      </c>
      <c r="G216" s="19">
        <f t="shared" si="10"/>
        <v>2.5</v>
      </c>
      <c r="H216">
        <f t="shared" si="11"/>
        <v>3.5</v>
      </c>
      <c r="I216" s="38" t="str">
        <f t="shared" si="12"/>
        <v>S4</v>
      </c>
    </row>
    <row r="217" spans="1:9" hidden="1">
      <c r="A217" s="18" t="s">
        <v>181</v>
      </c>
      <c r="B217" s="18" t="str">
        <f>Patrocinadores!F152</f>
        <v>Instituidor</v>
      </c>
      <c r="C217" s="19" t="str">
        <f>'Eixo - Porte'!D152</f>
        <v>1</v>
      </c>
      <c r="D217" s="18">
        <f>'Pluralidade de PB'!J152</f>
        <v>1</v>
      </c>
      <c r="E217" s="18">
        <f>População!C152</f>
        <v>3</v>
      </c>
      <c r="F217" s="18">
        <f>Exigível!E152</f>
        <v>1</v>
      </c>
      <c r="G217" s="19">
        <f t="shared" si="10"/>
        <v>2</v>
      </c>
      <c r="H217">
        <f t="shared" si="11"/>
        <v>3</v>
      </c>
      <c r="I217" s="38" t="str">
        <f t="shared" si="12"/>
        <v>S4</v>
      </c>
    </row>
    <row r="218" spans="1:9" hidden="1">
      <c r="A218" s="18" t="s">
        <v>183</v>
      </c>
      <c r="B218" s="18" t="str">
        <f>Patrocinadores!F154</f>
        <v>Privada</v>
      </c>
      <c r="C218" s="19" t="str">
        <f>'Eixo - Porte'!D154</f>
        <v>1</v>
      </c>
      <c r="D218" s="18">
        <f>'Pluralidade de PB'!J154</f>
        <v>1</v>
      </c>
      <c r="E218" s="18">
        <f>População!C154</f>
        <v>1</v>
      </c>
      <c r="F218" s="18">
        <f>Exigível!E154</f>
        <v>1</v>
      </c>
      <c r="G218" s="19">
        <f t="shared" si="10"/>
        <v>1</v>
      </c>
      <c r="H218">
        <f t="shared" si="11"/>
        <v>2</v>
      </c>
      <c r="I218" s="38" t="str">
        <f t="shared" si="12"/>
        <v>S4</v>
      </c>
    </row>
    <row r="219" spans="1:9" hidden="1">
      <c r="A219" s="18" t="s">
        <v>184</v>
      </c>
      <c r="B219" s="18" t="str">
        <f>Patrocinadores!F155</f>
        <v>Privada</v>
      </c>
      <c r="C219" s="19" t="str">
        <f>'Eixo - Porte'!D155</f>
        <v>1</v>
      </c>
      <c r="D219" s="18">
        <f>'Pluralidade de PB'!J155</f>
        <v>1</v>
      </c>
      <c r="E219" s="18">
        <f>População!C155</f>
        <v>3</v>
      </c>
      <c r="F219" s="18">
        <f>Exigível!E155</f>
        <v>1</v>
      </c>
      <c r="G219" s="19">
        <f t="shared" si="10"/>
        <v>2</v>
      </c>
      <c r="H219">
        <f t="shared" si="11"/>
        <v>3</v>
      </c>
      <c r="I219" s="38" t="str">
        <f t="shared" si="12"/>
        <v>S4</v>
      </c>
    </row>
    <row r="220" spans="1:9" hidden="1">
      <c r="A220" s="18" t="s">
        <v>186</v>
      </c>
      <c r="B220" s="18" t="str">
        <f>Patrocinadores!F157</f>
        <v>Privada</v>
      </c>
      <c r="C220" s="19" t="str">
        <f>'Eixo - Porte'!D157</f>
        <v>2</v>
      </c>
      <c r="D220" s="18">
        <f>'Pluralidade de PB'!J157</f>
        <v>1</v>
      </c>
      <c r="E220" s="18">
        <f>População!C157</f>
        <v>2</v>
      </c>
      <c r="F220" s="18">
        <f>Exigível!E157</f>
        <v>1</v>
      </c>
      <c r="G220" s="19">
        <f t="shared" si="10"/>
        <v>1.5</v>
      </c>
      <c r="H220">
        <f t="shared" si="11"/>
        <v>3.5</v>
      </c>
      <c r="I220" s="38" t="str">
        <f t="shared" si="12"/>
        <v>S4</v>
      </c>
    </row>
    <row r="221" spans="1:9" hidden="1">
      <c r="A221" s="18" t="s">
        <v>191</v>
      </c>
      <c r="B221" s="18" t="str">
        <f>Patrocinadores!F162</f>
        <v>Privada</v>
      </c>
      <c r="C221" s="19" t="str">
        <f>'Eixo - Porte'!D162</f>
        <v>1</v>
      </c>
      <c r="D221" s="18">
        <f>'Pluralidade de PB'!J162</f>
        <v>1</v>
      </c>
      <c r="E221" s="18">
        <f>População!C162</f>
        <v>1</v>
      </c>
      <c r="F221" s="18">
        <f>Exigível!E162</f>
        <v>1</v>
      </c>
      <c r="G221" s="19">
        <f t="shared" si="10"/>
        <v>1</v>
      </c>
      <c r="H221">
        <f t="shared" si="11"/>
        <v>2</v>
      </c>
      <c r="I221" s="38" t="str">
        <f t="shared" si="12"/>
        <v>S4</v>
      </c>
    </row>
    <row r="222" spans="1:9" hidden="1">
      <c r="A222" s="18" t="s">
        <v>193</v>
      </c>
      <c r="B222" s="18" t="str">
        <f>Patrocinadores!F164</f>
        <v>Privada</v>
      </c>
      <c r="C222" s="19" t="str">
        <f>'Eixo - Porte'!D164</f>
        <v>1</v>
      </c>
      <c r="D222" s="18">
        <f>'Pluralidade de PB'!J164</f>
        <v>1</v>
      </c>
      <c r="E222" s="18">
        <f>População!C164</f>
        <v>4</v>
      </c>
      <c r="F222" s="18">
        <f>Exigível!E164</f>
        <v>1</v>
      </c>
      <c r="G222" s="19">
        <f t="shared" si="10"/>
        <v>2.5</v>
      </c>
      <c r="H222">
        <f t="shared" si="11"/>
        <v>3.5</v>
      </c>
      <c r="I222" s="38" t="str">
        <f t="shared" si="12"/>
        <v>S4</v>
      </c>
    </row>
    <row r="223" spans="1:9">
      <c r="A223" s="18" t="s">
        <v>194</v>
      </c>
      <c r="B223" s="18" t="str">
        <f>Patrocinadores!F165</f>
        <v>Pública Federal</v>
      </c>
      <c r="C223" s="19" t="str">
        <f>'Eixo - Porte'!D165</f>
        <v>1</v>
      </c>
      <c r="D223" s="18">
        <f>'Pluralidade de PB'!J165</f>
        <v>1</v>
      </c>
      <c r="E223" s="18">
        <f>População!C165</f>
        <v>1</v>
      </c>
      <c r="F223" s="18">
        <f>Exigível!E165</f>
        <v>4</v>
      </c>
      <c r="G223" s="19">
        <f t="shared" si="10"/>
        <v>1.75</v>
      </c>
      <c r="H223">
        <f t="shared" si="11"/>
        <v>2.75</v>
      </c>
      <c r="I223" s="38" t="str">
        <f t="shared" si="12"/>
        <v>S4</v>
      </c>
    </row>
    <row r="224" spans="1:9" hidden="1">
      <c r="A224" s="18" t="s">
        <v>195</v>
      </c>
      <c r="B224" s="18" t="str">
        <f>Patrocinadores!F166</f>
        <v>Privada</v>
      </c>
      <c r="C224" s="19" t="str">
        <f>'Eixo - Porte'!D166</f>
        <v>1</v>
      </c>
      <c r="D224" s="18">
        <f>'Pluralidade de PB'!J166</f>
        <v>1</v>
      </c>
      <c r="E224" s="18">
        <f>População!C166</f>
        <v>1</v>
      </c>
      <c r="F224" s="18">
        <f>Exigível!E166</f>
        <v>1</v>
      </c>
      <c r="G224" s="19">
        <f t="shared" si="10"/>
        <v>1</v>
      </c>
      <c r="H224">
        <f t="shared" si="11"/>
        <v>2</v>
      </c>
      <c r="I224" s="38" t="str">
        <f t="shared" si="12"/>
        <v>S4</v>
      </c>
    </row>
    <row r="225" spans="1:9">
      <c r="A225" s="18" t="s">
        <v>196</v>
      </c>
      <c r="B225" s="18" t="str">
        <f>Patrocinadores!F167</f>
        <v>Pública Estadual</v>
      </c>
      <c r="C225" s="19" t="str">
        <f>'Eixo - Porte'!D167</f>
        <v>1</v>
      </c>
      <c r="D225" s="18">
        <f>'Pluralidade de PB'!J167</f>
        <v>1</v>
      </c>
      <c r="E225" s="18">
        <f>População!C167</f>
        <v>1</v>
      </c>
      <c r="F225" s="18">
        <f>Exigível!E167</f>
        <v>1</v>
      </c>
      <c r="G225" s="19">
        <f t="shared" si="10"/>
        <v>1</v>
      </c>
      <c r="H225">
        <f t="shared" si="11"/>
        <v>2</v>
      </c>
      <c r="I225" s="38" t="str">
        <f t="shared" si="12"/>
        <v>S4</v>
      </c>
    </row>
    <row r="226" spans="1:9">
      <c r="A226" s="18" t="s">
        <v>197</v>
      </c>
      <c r="B226" s="18" t="str">
        <f>Patrocinadores!F168</f>
        <v>Pública Estadual</v>
      </c>
      <c r="C226" s="19" t="str">
        <f>'Eixo - Porte'!D168</f>
        <v>1</v>
      </c>
      <c r="D226" s="18">
        <f>'Pluralidade de PB'!J168</f>
        <v>1</v>
      </c>
      <c r="E226" s="18">
        <f>População!C168</f>
        <v>2</v>
      </c>
      <c r="F226" s="18">
        <f>Exigível!E168</f>
        <v>4</v>
      </c>
      <c r="G226" s="19">
        <f t="shared" si="10"/>
        <v>2.25</v>
      </c>
      <c r="H226">
        <f t="shared" si="11"/>
        <v>3.25</v>
      </c>
      <c r="I226" s="38" t="str">
        <f t="shared" si="12"/>
        <v>S4</v>
      </c>
    </row>
    <row r="227" spans="1:9" hidden="1">
      <c r="A227" s="18" t="s">
        <v>198</v>
      </c>
      <c r="B227" s="18" t="str">
        <f>Patrocinadores!F169</f>
        <v>Privada</v>
      </c>
      <c r="C227" s="19" t="str">
        <f>'Eixo - Porte'!D169</f>
        <v>1</v>
      </c>
      <c r="D227" s="18">
        <f>'Pluralidade de PB'!J169</f>
        <v>1</v>
      </c>
      <c r="E227" s="18">
        <f>População!C169</f>
        <v>2</v>
      </c>
      <c r="F227" s="18">
        <f>Exigível!E169</f>
        <v>3</v>
      </c>
      <c r="G227" s="19">
        <f t="shared" si="10"/>
        <v>2</v>
      </c>
      <c r="H227">
        <f t="shared" si="11"/>
        <v>3</v>
      </c>
      <c r="I227" s="38" t="str">
        <f t="shared" si="12"/>
        <v>S4</v>
      </c>
    </row>
    <row r="228" spans="1:9" hidden="1">
      <c r="A228" s="18" t="s">
        <v>201</v>
      </c>
      <c r="B228" s="18" t="str">
        <f>Patrocinadores!F172</f>
        <v>Privada</v>
      </c>
      <c r="C228" s="19" t="str">
        <f>'Eixo - Porte'!D172</f>
        <v>2</v>
      </c>
      <c r="D228" s="18">
        <f>'Pluralidade de PB'!J172</f>
        <v>1</v>
      </c>
      <c r="E228" s="18">
        <f>População!C172</f>
        <v>1</v>
      </c>
      <c r="F228" s="18">
        <f>Exigível!E172</f>
        <v>1</v>
      </c>
      <c r="G228" s="19">
        <f t="shared" si="10"/>
        <v>1</v>
      </c>
      <c r="H228">
        <f t="shared" si="11"/>
        <v>3</v>
      </c>
      <c r="I228" s="38" t="str">
        <f t="shared" si="12"/>
        <v>S4</v>
      </c>
    </row>
    <row r="229" spans="1:9" hidden="1">
      <c r="A229" s="18" t="s">
        <v>202</v>
      </c>
      <c r="B229" s="18" t="str">
        <f>Patrocinadores!F173</f>
        <v>Privada</v>
      </c>
      <c r="C229" s="19" t="str">
        <f>'Eixo - Porte'!D173</f>
        <v>1</v>
      </c>
      <c r="D229" s="18">
        <f>'Pluralidade de PB'!J173</f>
        <v>1</v>
      </c>
      <c r="E229" s="18">
        <f>População!C173</f>
        <v>2</v>
      </c>
      <c r="F229" s="18">
        <f>Exigível!E173</f>
        <v>2</v>
      </c>
      <c r="G229" s="19">
        <f t="shared" si="10"/>
        <v>1.75</v>
      </c>
      <c r="H229">
        <f t="shared" si="11"/>
        <v>2.75</v>
      </c>
      <c r="I229" s="38" t="str">
        <f t="shared" si="12"/>
        <v>S4</v>
      </c>
    </row>
    <row r="230" spans="1:9">
      <c r="A230" s="18" t="s">
        <v>203</v>
      </c>
      <c r="B230" s="18" t="str">
        <f>Patrocinadores!F174</f>
        <v>Pública Municipal</v>
      </c>
      <c r="C230" s="19" t="str">
        <f>'Eixo - Porte'!D174</f>
        <v>1</v>
      </c>
      <c r="D230" s="18">
        <f>'Pluralidade de PB'!J174</f>
        <v>1</v>
      </c>
      <c r="E230" s="18">
        <f>População!C174</f>
        <v>2</v>
      </c>
      <c r="F230" s="18">
        <f>Exigível!E174</f>
        <v>1</v>
      </c>
      <c r="G230" s="19">
        <f t="shared" si="10"/>
        <v>1.5</v>
      </c>
      <c r="H230">
        <f t="shared" si="11"/>
        <v>2.5</v>
      </c>
      <c r="I230" s="38" t="str">
        <f t="shared" si="12"/>
        <v>S4</v>
      </c>
    </row>
    <row r="231" spans="1:9" hidden="1">
      <c r="A231" s="18" t="s">
        <v>204</v>
      </c>
      <c r="B231" s="18" t="str">
        <f>Patrocinadores!F175</f>
        <v>Privada</v>
      </c>
      <c r="C231" s="19" t="str">
        <f>'Eixo - Porte'!D175</f>
        <v>2</v>
      </c>
      <c r="D231" s="18">
        <f>'Pluralidade de PB'!J175</f>
        <v>1</v>
      </c>
      <c r="E231" s="18">
        <f>População!C175</f>
        <v>1</v>
      </c>
      <c r="F231" s="18">
        <f>Exigível!E175</f>
        <v>4</v>
      </c>
      <c r="G231" s="19">
        <f t="shared" si="10"/>
        <v>1.75</v>
      </c>
      <c r="H231">
        <f t="shared" si="11"/>
        <v>3.75</v>
      </c>
      <c r="I231" s="38" t="str">
        <f t="shared" si="12"/>
        <v>S4</v>
      </c>
    </row>
    <row r="232" spans="1:9">
      <c r="A232" s="18" t="s">
        <v>210</v>
      </c>
      <c r="B232" s="18" t="str">
        <f>Patrocinadores!F181</f>
        <v>Pública Estadual</v>
      </c>
      <c r="C232" s="19" t="str">
        <f>'Eixo - Porte'!D181</f>
        <v>1</v>
      </c>
      <c r="D232" s="18">
        <f>'Pluralidade de PB'!J181</f>
        <v>1</v>
      </c>
      <c r="E232" s="18">
        <f>População!C181</f>
        <v>1</v>
      </c>
      <c r="F232" s="18">
        <f>Exigível!E181</f>
        <v>4</v>
      </c>
      <c r="G232" s="19">
        <f t="shared" si="10"/>
        <v>1.75</v>
      </c>
      <c r="H232">
        <f t="shared" si="11"/>
        <v>2.75</v>
      </c>
      <c r="I232" s="38" t="str">
        <f t="shared" si="12"/>
        <v>S4</v>
      </c>
    </row>
    <row r="233" spans="1:9" hidden="1">
      <c r="A233" s="18" t="s">
        <v>211</v>
      </c>
      <c r="B233" s="18" t="str">
        <f>Patrocinadores!F182</f>
        <v>Privada</v>
      </c>
      <c r="C233" s="19" t="str">
        <f>'Eixo - Porte'!D182</f>
        <v>2</v>
      </c>
      <c r="D233" s="18">
        <f>'Pluralidade de PB'!J182</f>
        <v>2</v>
      </c>
      <c r="E233" s="18">
        <f>População!C182</f>
        <v>1</v>
      </c>
      <c r="F233" s="18">
        <f>Exigível!E182</f>
        <v>3</v>
      </c>
      <c r="G233" s="19">
        <f t="shared" si="10"/>
        <v>1.75</v>
      </c>
      <c r="H233">
        <f t="shared" si="11"/>
        <v>3.75</v>
      </c>
      <c r="I233" s="38" t="str">
        <f t="shared" si="12"/>
        <v>S4</v>
      </c>
    </row>
    <row r="234" spans="1:9" hidden="1">
      <c r="A234" s="18" t="s">
        <v>213</v>
      </c>
      <c r="B234" s="18" t="str">
        <f>Patrocinadores!F184</f>
        <v>Privada</v>
      </c>
      <c r="C234" s="19" t="str">
        <f>'Eixo - Porte'!D184</f>
        <v>2</v>
      </c>
      <c r="D234" s="18">
        <f>'Pluralidade de PB'!J184</f>
        <v>2</v>
      </c>
      <c r="E234" s="18">
        <f>População!C184</f>
        <v>2</v>
      </c>
      <c r="F234" s="18">
        <f>Exigível!E184</f>
        <v>1</v>
      </c>
      <c r="G234" s="19">
        <f t="shared" si="10"/>
        <v>1.75</v>
      </c>
      <c r="H234">
        <f t="shared" si="11"/>
        <v>3.75</v>
      </c>
      <c r="I234" s="38" t="str">
        <f t="shared" si="12"/>
        <v>S4</v>
      </c>
    </row>
    <row r="235" spans="1:9" hidden="1">
      <c r="A235" s="18" t="s">
        <v>217</v>
      </c>
      <c r="B235" s="18" t="str">
        <f>Patrocinadores!F188</f>
        <v>Privada</v>
      </c>
      <c r="C235" s="19" t="str">
        <f>'Eixo - Porte'!D188</f>
        <v>1</v>
      </c>
      <c r="D235" s="18">
        <f>'Pluralidade de PB'!J188</f>
        <v>1</v>
      </c>
      <c r="E235" s="18">
        <f>População!C188</f>
        <v>4</v>
      </c>
      <c r="F235" s="18">
        <f>Exigível!E188</f>
        <v>1</v>
      </c>
      <c r="G235" s="19">
        <f t="shared" si="10"/>
        <v>2.5</v>
      </c>
      <c r="H235">
        <f t="shared" si="11"/>
        <v>3.5</v>
      </c>
      <c r="I235" s="38" t="str">
        <f t="shared" si="12"/>
        <v>S4</v>
      </c>
    </row>
    <row r="236" spans="1:9" hidden="1">
      <c r="A236" s="18" t="s">
        <v>218</v>
      </c>
      <c r="B236" s="18" t="str">
        <f>Patrocinadores!F189</f>
        <v>Instituidor</v>
      </c>
      <c r="C236" s="19" t="str">
        <f>'Eixo - Porte'!D189</f>
        <v>1</v>
      </c>
      <c r="D236" s="18">
        <f>'Pluralidade de PB'!J189</f>
        <v>1</v>
      </c>
      <c r="E236" s="18">
        <f>População!C189</f>
        <v>1</v>
      </c>
      <c r="F236" s="18">
        <f>Exigível!E189</f>
        <v>1</v>
      </c>
      <c r="G236" s="19">
        <f t="shared" si="10"/>
        <v>1</v>
      </c>
      <c r="H236">
        <f t="shared" si="11"/>
        <v>2</v>
      </c>
      <c r="I236" s="38" t="str">
        <f t="shared" si="12"/>
        <v>S4</v>
      </c>
    </row>
    <row r="237" spans="1:9" hidden="1">
      <c r="A237" s="18" t="s">
        <v>224</v>
      </c>
      <c r="B237" s="18" t="str">
        <f>Patrocinadores!F193</f>
        <v>Privada</v>
      </c>
      <c r="C237" s="19" t="str">
        <f>'Eixo - Porte'!D193</f>
        <v>1</v>
      </c>
      <c r="D237" s="18">
        <f>'Pluralidade de PB'!J193</f>
        <v>1</v>
      </c>
      <c r="E237" s="18">
        <f>População!C193</f>
        <v>2</v>
      </c>
      <c r="F237" s="18">
        <f>Exigível!E193</f>
        <v>1</v>
      </c>
      <c r="G237" s="19">
        <f t="shared" si="10"/>
        <v>1.5</v>
      </c>
      <c r="H237">
        <f t="shared" si="11"/>
        <v>2.5</v>
      </c>
      <c r="I237" s="38" t="str">
        <f t="shared" si="12"/>
        <v>S4</v>
      </c>
    </row>
    <row r="238" spans="1:9" hidden="1">
      <c r="A238" s="18" t="s">
        <v>228</v>
      </c>
      <c r="B238" s="18" t="str">
        <f>Patrocinadores!F197</f>
        <v>Privada</v>
      </c>
      <c r="C238" s="19" t="str">
        <f>'Eixo - Porte'!D197</f>
        <v>1</v>
      </c>
      <c r="D238" s="18">
        <f>'Pluralidade de PB'!J197</f>
        <v>1</v>
      </c>
      <c r="E238" s="18">
        <f>População!C197</f>
        <v>2</v>
      </c>
      <c r="F238" s="18">
        <f>Exigível!E197</f>
        <v>1</v>
      </c>
      <c r="G238" s="19">
        <f t="shared" si="10"/>
        <v>1.5</v>
      </c>
      <c r="H238">
        <f t="shared" si="11"/>
        <v>2.5</v>
      </c>
      <c r="I238" s="38" t="str">
        <f t="shared" si="12"/>
        <v>S4</v>
      </c>
    </row>
    <row r="239" spans="1:9" hidden="1">
      <c r="A239" s="18" t="s">
        <v>230</v>
      </c>
      <c r="B239" s="18" t="str">
        <f>Patrocinadores!F199</f>
        <v>Privada</v>
      </c>
      <c r="C239" s="19" t="str">
        <f>'Eixo - Porte'!D199</f>
        <v>1</v>
      </c>
      <c r="D239" s="18">
        <f>'Pluralidade de PB'!J199</f>
        <v>1</v>
      </c>
      <c r="E239" s="18">
        <f>População!C199</f>
        <v>2</v>
      </c>
      <c r="F239" s="18">
        <f>Exigível!E199</f>
        <v>1</v>
      </c>
      <c r="G239" s="19">
        <f t="shared" si="10"/>
        <v>1.5</v>
      </c>
      <c r="H239">
        <f t="shared" si="11"/>
        <v>2.5</v>
      </c>
      <c r="I239" s="38" t="str">
        <f t="shared" si="12"/>
        <v>S4</v>
      </c>
    </row>
    <row r="240" spans="1:9">
      <c r="A240" s="18" t="s">
        <v>231</v>
      </c>
      <c r="B240" s="18" t="str">
        <f>Patrocinadores!F200</f>
        <v>Pública Estadual</v>
      </c>
      <c r="C240" s="19" t="str">
        <f>'Eixo - Porte'!D200</f>
        <v>1</v>
      </c>
      <c r="D240" s="18">
        <f>'Pluralidade de PB'!J200</f>
        <v>1</v>
      </c>
      <c r="E240" s="18">
        <f>População!C200</f>
        <v>2</v>
      </c>
      <c r="F240" s="18">
        <f>Exigível!E200</f>
        <v>1</v>
      </c>
      <c r="G240" s="19">
        <f t="shared" si="10"/>
        <v>1.5</v>
      </c>
      <c r="H240">
        <f t="shared" si="11"/>
        <v>2.5</v>
      </c>
      <c r="I240" s="38" t="str">
        <f t="shared" si="12"/>
        <v>S4</v>
      </c>
    </row>
    <row r="241" spans="1:9" hidden="1">
      <c r="A241" s="18" t="s">
        <v>233</v>
      </c>
      <c r="B241" s="18" t="str">
        <f>Patrocinadores!F202</f>
        <v>Privada</v>
      </c>
      <c r="C241" s="19" t="str">
        <f>'Eixo - Porte'!D202</f>
        <v>1</v>
      </c>
      <c r="D241" s="18">
        <f>'Pluralidade de PB'!J202</f>
        <v>3</v>
      </c>
      <c r="E241" s="18">
        <f>População!C202</f>
        <v>1</v>
      </c>
      <c r="F241" s="18">
        <f>Exigível!E202</f>
        <v>1</v>
      </c>
      <c r="G241" s="19">
        <f t="shared" si="10"/>
        <v>1.5</v>
      </c>
      <c r="H241">
        <f t="shared" si="11"/>
        <v>2.5</v>
      </c>
      <c r="I241" s="38" t="str">
        <f t="shared" si="12"/>
        <v>S4</v>
      </c>
    </row>
    <row r="242" spans="1:9" hidden="1">
      <c r="A242" s="18" t="s">
        <v>235</v>
      </c>
      <c r="B242" s="18" t="str">
        <f>Patrocinadores!F204</f>
        <v>Privada</v>
      </c>
      <c r="C242" s="19" t="str">
        <f>'Eixo - Porte'!D204</f>
        <v>1</v>
      </c>
      <c r="D242" s="18">
        <f>'Pluralidade de PB'!J204</f>
        <v>2</v>
      </c>
      <c r="E242" s="18">
        <f>População!C204</f>
        <v>1</v>
      </c>
      <c r="F242" s="18">
        <f>Exigível!E204</f>
        <v>4</v>
      </c>
      <c r="G242" s="19">
        <f t="shared" si="10"/>
        <v>2</v>
      </c>
      <c r="H242">
        <f t="shared" si="11"/>
        <v>3</v>
      </c>
      <c r="I242" s="38" t="str">
        <f t="shared" si="12"/>
        <v>S4</v>
      </c>
    </row>
    <row r="243" spans="1:9" hidden="1">
      <c r="A243" s="18" t="s">
        <v>236</v>
      </c>
      <c r="B243" s="18" t="str">
        <f>Patrocinadores!F205</f>
        <v>Privada</v>
      </c>
      <c r="C243" s="19" t="str">
        <f>'Eixo - Porte'!D205</f>
        <v>2</v>
      </c>
      <c r="D243" s="18">
        <f>'Pluralidade de PB'!J205</f>
        <v>1</v>
      </c>
      <c r="E243" s="18">
        <f>População!C205</f>
        <v>2</v>
      </c>
      <c r="F243" s="18">
        <f>Exigível!E205</f>
        <v>2</v>
      </c>
      <c r="G243" s="19">
        <f t="shared" si="10"/>
        <v>1.75</v>
      </c>
      <c r="H243">
        <f t="shared" si="11"/>
        <v>3.75</v>
      </c>
      <c r="I243" s="38" t="str">
        <f t="shared" si="12"/>
        <v>S4</v>
      </c>
    </row>
    <row r="244" spans="1:9" hidden="1">
      <c r="A244" s="18" t="s">
        <v>240</v>
      </c>
      <c r="B244" s="18" t="str">
        <f>Patrocinadores!F209</f>
        <v>Privada</v>
      </c>
      <c r="C244" s="19" t="str">
        <f>'Eixo - Porte'!D209</f>
        <v>1</v>
      </c>
      <c r="D244" s="18">
        <f>'Pluralidade de PB'!J209</f>
        <v>1</v>
      </c>
      <c r="E244" s="18">
        <f>População!C209</f>
        <v>4</v>
      </c>
      <c r="F244" s="18">
        <f>Exigível!E209</f>
        <v>1</v>
      </c>
      <c r="G244" s="19">
        <f t="shared" si="10"/>
        <v>2.5</v>
      </c>
      <c r="H244">
        <f t="shared" si="11"/>
        <v>3.5</v>
      </c>
      <c r="I244" s="38" t="str">
        <f t="shared" si="12"/>
        <v>S4</v>
      </c>
    </row>
    <row r="245" spans="1:9" hidden="1">
      <c r="A245" s="18" t="s">
        <v>241</v>
      </c>
      <c r="B245" s="18" t="str">
        <f>Patrocinadores!F210</f>
        <v>Privada</v>
      </c>
      <c r="C245" s="19" t="str">
        <f>'Eixo - Porte'!D210</f>
        <v>1</v>
      </c>
      <c r="D245" s="18">
        <f>'Pluralidade de PB'!J210</f>
        <v>1</v>
      </c>
      <c r="E245" s="18">
        <f>População!C210</f>
        <v>2</v>
      </c>
      <c r="F245" s="18">
        <f>Exigível!E210</f>
        <v>1</v>
      </c>
      <c r="G245" s="19">
        <f t="shared" si="10"/>
        <v>1.5</v>
      </c>
      <c r="H245">
        <f t="shared" si="11"/>
        <v>2.5</v>
      </c>
      <c r="I245" s="38" t="str">
        <f t="shared" si="12"/>
        <v>S4</v>
      </c>
    </row>
    <row r="246" spans="1:9" hidden="1">
      <c r="A246" s="18" t="s">
        <v>243</v>
      </c>
      <c r="B246" s="18" t="str">
        <f>Patrocinadores!F212</f>
        <v>Privada</v>
      </c>
      <c r="C246" s="19" t="str">
        <f>'Eixo - Porte'!D212</f>
        <v>1</v>
      </c>
      <c r="D246" s="18">
        <f>'Pluralidade de PB'!J212</f>
        <v>1</v>
      </c>
      <c r="E246" s="18">
        <f>População!C212</f>
        <v>1</v>
      </c>
      <c r="F246" s="18">
        <f>Exigível!E212</f>
        <v>1</v>
      </c>
      <c r="G246" s="19">
        <f t="shared" si="10"/>
        <v>1</v>
      </c>
      <c r="H246">
        <f t="shared" si="11"/>
        <v>2</v>
      </c>
      <c r="I246" s="38" t="str">
        <f t="shared" si="12"/>
        <v>S4</v>
      </c>
    </row>
    <row r="247" spans="1:9">
      <c r="A247" s="18" t="s">
        <v>246</v>
      </c>
      <c r="B247" s="18" t="str">
        <f>Patrocinadores!F215</f>
        <v>Pública Municipal</v>
      </c>
      <c r="C247" s="19" t="str">
        <f>'Eixo - Porte'!D215</f>
        <v>1</v>
      </c>
      <c r="D247" s="18">
        <f>'Pluralidade de PB'!J215</f>
        <v>1</v>
      </c>
      <c r="E247" s="18">
        <f>População!C215</f>
        <v>2</v>
      </c>
      <c r="F247" s="18">
        <f>Exigível!E215</f>
        <v>3</v>
      </c>
      <c r="G247" s="19">
        <f t="shared" si="10"/>
        <v>2</v>
      </c>
      <c r="H247">
        <f t="shared" si="11"/>
        <v>3</v>
      </c>
      <c r="I247" s="38" t="str">
        <f t="shared" si="12"/>
        <v>S4</v>
      </c>
    </row>
    <row r="248" spans="1:9" hidden="1">
      <c r="A248" s="18" t="s">
        <v>247</v>
      </c>
      <c r="B248" s="18" t="str">
        <f>Patrocinadores!F216</f>
        <v>Privada</v>
      </c>
      <c r="C248" s="19" t="str">
        <f>'Eixo - Porte'!D216</f>
        <v>1</v>
      </c>
      <c r="D248" s="18">
        <f>'Pluralidade de PB'!J216</f>
        <v>1</v>
      </c>
      <c r="E248" s="18">
        <f>População!C216</f>
        <v>2</v>
      </c>
      <c r="F248" s="18">
        <f>Exigível!E216</f>
        <v>1</v>
      </c>
      <c r="G248" s="19">
        <f t="shared" si="10"/>
        <v>1.5</v>
      </c>
      <c r="H248">
        <f t="shared" si="11"/>
        <v>2.5</v>
      </c>
      <c r="I248" s="38" t="str">
        <f t="shared" si="12"/>
        <v>S4</v>
      </c>
    </row>
    <row r="249" spans="1:9">
      <c r="A249" s="18" t="s">
        <v>248</v>
      </c>
      <c r="B249" s="18" t="str">
        <f>Patrocinadores!F217</f>
        <v>Pública Municipal</v>
      </c>
      <c r="C249" s="19" t="str">
        <f>'Eixo - Porte'!D217</f>
        <v>1</v>
      </c>
      <c r="D249" s="18">
        <f>'Pluralidade de PB'!J217</f>
        <v>1</v>
      </c>
      <c r="E249" s="18">
        <f>População!C217</f>
        <v>1</v>
      </c>
      <c r="F249" s="18">
        <f>Exigível!E217</f>
        <v>1</v>
      </c>
      <c r="G249" s="19">
        <f t="shared" si="10"/>
        <v>1</v>
      </c>
      <c r="H249">
        <f t="shared" si="11"/>
        <v>2</v>
      </c>
      <c r="I249" s="38" t="str">
        <f t="shared" si="12"/>
        <v>S4</v>
      </c>
    </row>
    <row r="250" spans="1:9" hidden="1">
      <c r="A250" s="18" t="s">
        <v>249</v>
      </c>
      <c r="B250" s="18" t="str">
        <f>Patrocinadores!F218</f>
        <v>Privada</v>
      </c>
      <c r="C250" s="19" t="str">
        <f>'Eixo - Porte'!D218</f>
        <v>2</v>
      </c>
      <c r="D250" s="18">
        <f>'Pluralidade de PB'!J218</f>
        <v>2</v>
      </c>
      <c r="E250" s="18">
        <f>População!C218</f>
        <v>2</v>
      </c>
      <c r="F250" s="18">
        <f>Exigível!E218</f>
        <v>1</v>
      </c>
      <c r="G250" s="19">
        <f t="shared" si="10"/>
        <v>1.75</v>
      </c>
      <c r="H250">
        <f t="shared" si="11"/>
        <v>3.75</v>
      </c>
      <c r="I250" s="38" t="str">
        <f t="shared" si="12"/>
        <v>S4</v>
      </c>
    </row>
    <row r="251" spans="1:9" hidden="1">
      <c r="A251" s="18" t="s">
        <v>254</v>
      </c>
      <c r="B251" s="18" t="str">
        <f>Patrocinadores!F223</f>
        <v>Privada</v>
      </c>
      <c r="C251" s="19" t="str">
        <f>'Eixo - Porte'!D223</f>
        <v>2</v>
      </c>
      <c r="D251" s="18">
        <f>'Pluralidade de PB'!J223</f>
        <v>1</v>
      </c>
      <c r="E251" s="18">
        <f>População!C223</f>
        <v>1</v>
      </c>
      <c r="F251" s="18">
        <f>Exigível!E223</f>
        <v>3</v>
      </c>
      <c r="G251" s="19">
        <f t="shared" si="10"/>
        <v>1.5</v>
      </c>
      <c r="H251">
        <f t="shared" si="11"/>
        <v>3.5</v>
      </c>
      <c r="I251" s="38" t="str">
        <f t="shared" si="12"/>
        <v>S4</v>
      </c>
    </row>
    <row r="252" spans="1:9" hidden="1">
      <c r="A252" s="18" t="s">
        <v>256</v>
      </c>
      <c r="B252" s="18" t="str">
        <f>Patrocinadores!F225</f>
        <v>Instituidor</v>
      </c>
      <c r="C252" s="19" t="str">
        <f>'Eixo - Porte'!D225</f>
        <v>1</v>
      </c>
      <c r="D252" s="18">
        <f>'Pluralidade de PB'!J225</f>
        <v>1</v>
      </c>
      <c r="E252" s="18">
        <f>População!C225</f>
        <v>2</v>
      </c>
      <c r="F252" s="18">
        <f>Exigível!E225</f>
        <v>1</v>
      </c>
      <c r="G252" s="19">
        <f t="shared" si="10"/>
        <v>1.5</v>
      </c>
      <c r="H252">
        <f t="shared" si="11"/>
        <v>2.5</v>
      </c>
      <c r="I252" s="38" t="str">
        <f t="shared" si="12"/>
        <v>S4</v>
      </c>
    </row>
    <row r="253" spans="1:9">
      <c r="A253" s="18" t="s">
        <v>257</v>
      </c>
      <c r="B253" s="18" t="str">
        <f>Patrocinadores!F226</f>
        <v>Pública Municipal</v>
      </c>
      <c r="C253" s="19" t="str">
        <f>'Eixo - Porte'!D226</f>
        <v>1</v>
      </c>
      <c r="D253" s="18">
        <f>'Pluralidade de PB'!J226</f>
        <v>1</v>
      </c>
      <c r="E253" s="18">
        <f>População!C226</f>
        <v>1</v>
      </c>
      <c r="F253" s="18">
        <f>Exigível!E226</f>
        <v>1</v>
      </c>
      <c r="G253" s="19">
        <f t="shared" si="10"/>
        <v>1</v>
      </c>
      <c r="H253">
        <f t="shared" si="11"/>
        <v>2</v>
      </c>
      <c r="I253" s="38" t="str">
        <f t="shared" si="12"/>
        <v>S4</v>
      </c>
    </row>
    <row r="254" spans="1:9" hidden="1">
      <c r="A254" s="18" t="s">
        <v>259</v>
      </c>
      <c r="B254" s="18" t="str">
        <f>Patrocinadores!F228</f>
        <v>Privada</v>
      </c>
      <c r="C254" s="19" t="str">
        <f>'Eixo - Porte'!D228</f>
        <v>1</v>
      </c>
      <c r="D254" s="18">
        <f>'Pluralidade de PB'!J228</f>
        <v>1</v>
      </c>
      <c r="E254" s="18">
        <f>População!C228</f>
        <v>2</v>
      </c>
      <c r="F254" s="18">
        <f>Exigível!E228</f>
        <v>1</v>
      </c>
      <c r="G254" s="19">
        <f t="shared" si="10"/>
        <v>1.5</v>
      </c>
      <c r="H254">
        <f t="shared" si="11"/>
        <v>2.5</v>
      </c>
      <c r="I254" s="38" t="str">
        <f t="shared" si="12"/>
        <v>S4</v>
      </c>
    </row>
    <row r="255" spans="1:9">
      <c r="A255" s="18" t="s">
        <v>264</v>
      </c>
      <c r="B255" s="18" t="str">
        <f>Patrocinadores!F233</f>
        <v>Pública Estadual</v>
      </c>
      <c r="C255" s="19" t="str">
        <f>'Eixo - Porte'!D233</f>
        <v>1</v>
      </c>
      <c r="D255" s="18">
        <f>'Pluralidade de PB'!J233</f>
        <v>1</v>
      </c>
      <c r="E255" s="18">
        <f>População!C233</f>
        <v>1</v>
      </c>
      <c r="F255" s="18">
        <f>Exigível!E233</f>
        <v>2</v>
      </c>
      <c r="G255" s="19">
        <f t="shared" si="10"/>
        <v>1.25</v>
      </c>
      <c r="H255">
        <f t="shared" si="11"/>
        <v>2.25</v>
      </c>
      <c r="I255" s="38" t="str">
        <f t="shared" si="12"/>
        <v>S4</v>
      </c>
    </row>
    <row r="256" spans="1:9" hidden="1">
      <c r="A256" s="18" t="s">
        <v>266</v>
      </c>
      <c r="B256" s="18" t="str">
        <f>Patrocinadores!F235</f>
        <v>Privada</v>
      </c>
      <c r="C256" s="19" t="str">
        <f>'Eixo - Porte'!D235</f>
        <v>1</v>
      </c>
      <c r="D256" s="18">
        <f>'Pluralidade de PB'!J235</f>
        <v>1</v>
      </c>
      <c r="E256" s="18">
        <f>População!C235</f>
        <v>1</v>
      </c>
      <c r="F256" s="18">
        <f>Exigível!E235</f>
        <v>1</v>
      </c>
      <c r="G256" s="19">
        <f t="shared" si="10"/>
        <v>1</v>
      </c>
      <c r="H256">
        <f t="shared" si="11"/>
        <v>2</v>
      </c>
      <c r="I256" s="38" t="str">
        <f t="shared" si="12"/>
        <v>S4</v>
      </c>
    </row>
    <row r="257" spans="1:9" hidden="1">
      <c r="A257" s="18" t="s">
        <v>268</v>
      </c>
      <c r="B257" s="18" t="str">
        <f>Patrocinadores!F237</f>
        <v>Privada</v>
      </c>
      <c r="C257" s="19" t="str">
        <f>'Eixo - Porte'!D237</f>
        <v>1</v>
      </c>
      <c r="D257" s="18">
        <f>'Pluralidade de PB'!J237</f>
        <v>1</v>
      </c>
      <c r="E257" s="18">
        <f>População!C237</f>
        <v>2</v>
      </c>
      <c r="F257" s="18">
        <f>Exigível!E237</f>
        <v>1</v>
      </c>
      <c r="G257" s="19">
        <f t="shared" si="10"/>
        <v>1.5</v>
      </c>
      <c r="H257">
        <f t="shared" si="11"/>
        <v>2.5</v>
      </c>
      <c r="I257" s="38" t="str">
        <f t="shared" si="12"/>
        <v>S4</v>
      </c>
    </row>
    <row r="258" spans="1:9" hidden="1">
      <c r="A258" s="18" t="s">
        <v>269</v>
      </c>
      <c r="B258" s="18" t="str">
        <f>Patrocinadores!F238</f>
        <v>Privada</v>
      </c>
      <c r="C258" s="19" t="str">
        <f>'Eixo - Porte'!D238</f>
        <v>1</v>
      </c>
      <c r="D258" s="18">
        <f>'Pluralidade de PB'!J238</f>
        <v>1</v>
      </c>
      <c r="E258" s="18">
        <f>População!C238</f>
        <v>1</v>
      </c>
      <c r="F258" s="18">
        <f>Exigível!E238</f>
        <v>1</v>
      </c>
      <c r="G258" s="19">
        <f t="shared" si="10"/>
        <v>1</v>
      </c>
      <c r="H258">
        <f t="shared" si="11"/>
        <v>2</v>
      </c>
      <c r="I258" s="38" t="str">
        <f t="shared" si="12"/>
        <v>S4</v>
      </c>
    </row>
    <row r="259" spans="1:9" hidden="1">
      <c r="A259" s="18" t="s">
        <v>270</v>
      </c>
      <c r="B259" s="18" t="str">
        <f>Patrocinadores!F239</f>
        <v>Privada</v>
      </c>
      <c r="C259" s="19" t="str">
        <f>'Eixo - Porte'!D239</f>
        <v>1</v>
      </c>
      <c r="D259" s="18">
        <f>'Pluralidade de PB'!J239</f>
        <v>3</v>
      </c>
      <c r="E259" s="18">
        <f>População!C239</f>
        <v>2</v>
      </c>
      <c r="F259" s="18">
        <f>Exigível!E239</f>
        <v>4</v>
      </c>
      <c r="G259" s="19">
        <f t="shared" si="10"/>
        <v>2.75</v>
      </c>
      <c r="H259">
        <f t="shared" si="11"/>
        <v>3.75</v>
      </c>
      <c r="I259" s="38" t="str">
        <f t="shared" si="12"/>
        <v>S4</v>
      </c>
    </row>
    <row r="260" spans="1:9" hidden="1">
      <c r="A260" s="18" t="s">
        <v>297</v>
      </c>
      <c r="B260" s="18" t="str">
        <f>Patrocinadores!F241</f>
        <v>Privada</v>
      </c>
      <c r="C260" s="19" t="str">
        <f>'Eixo - Porte'!D241</f>
        <v>1</v>
      </c>
      <c r="D260" s="18">
        <f>'Pluralidade de PB'!J241</f>
        <v>0</v>
      </c>
      <c r="E260" s="18">
        <f>População!C241</f>
        <v>1</v>
      </c>
      <c r="F260" s="18">
        <f>Exigível!E241</f>
        <v>4</v>
      </c>
      <c r="G260" s="19">
        <f t="shared" si="10"/>
        <v>1.5</v>
      </c>
      <c r="H260">
        <f t="shared" si="11"/>
        <v>2.5</v>
      </c>
      <c r="I260" s="38" t="str">
        <f t="shared" si="12"/>
        <v>S4</v>
      </c>
    </row>
    <row r="261" spans="1:9" hidden="1">
      <c r="A261" s="18" t="s">
        <v>273</v>
      </c>
      <c r="B261" s="18" t="str">
        <f>Patrocinadores!F243</f>
        <v>Privada</v>
      </c>
      <c r="C261" s="19" t="str">
        <f>'Eixo - Porte'!D243</f>
        <v>1</v>
      </c>
      <c r="D261" s="18">
        <f>'Pluralidade de PB'!J243</f>
        <v>1</v>
      </c>
      <c r="E261" s="18">
        <f>População!C243</f>
        <v>2</v>
      </c>
      <c r="F261" s="18">
        <f>Exigível!E243</f>
        <v>1</v>
      </c>
      <c r="G261" s="19">
        <f t="shared" si="10"/>
        <v>1.5</v>
      </c>
      <c r="H261">
        <f t="shared" si="11"/>
        <v>2.5</v>
      </c>
      <c r="I261" s="38" t="str">
        <f t="shared" si="12"/>
        <v>S4</v>
      </c>
    </row>
    <row r="262" spans="1:9" hidden="1">
      <c r="A262" s="18" t="s">
        <v>274</v>
      </c>
      <c r="B262" s="18" t="str">
        <f>Patrocinadores!F244</f>
        <v>Privada</v>
      </c>
      <c r="C262" s="19" t="str">
        <f>'Eixo - Porte'!D244</f>
        <v>1</v>
      </c>
      <c r="D262" s="18">
        <f>'Pluralidade de PB'!J244</f>
        <v>1</v>
      </c>
      <c r="E262" s="18">
        <f>População!C244</f>
        <v>1</v>
      </c>
      <c r="F262" s="18">
        <f>Exigível!E244</f>
        <v>4</v>
      </c>
      <c r="G262" s="19">
        <f t="shared" si="10"/>
        <v>1.75</v>
      </c>
      <c r="H262">
        <f t="shared" si="11"/>
        <v>2.75</v>
      </c>
      <c r="I262" s="38" t="str">
        <f t="shared" si="12"/>
        <v>S4</v>
      </c>
    </row>
    <row r="263" spans="1:9" hidden="1">
      <c r="A263" s="18" t="s">
        <v>275</v>
      </c>
      <c r="B263" s="18" t="str">
        <f>Patrocinadores!F245</f>
        <v>Privada</v>
      </c>
      <c r="C263" s="19" t="str">
        <f>'Eixo - Porte'!D245</f>
        <v>1</v>
      </c>
      <c r="D263" s="18">
        <f>'Pluralidade de PB'!J245</f>
        <v>1</v>
      </c>
      <c r="E263" s="18">
        <f>População!C245</f>
        <v>3</v>
      </c>
      <c r="F263" s="18">
        <f>Exigível!E245</f>
        <v>1</v>
      </c>
      <c r="G263" s="19">
        <f t="shared" si="10"/>
        <v>2</v>
      </c>
      <c r="H263">
        <f t="shared" si="11"/>
        <v>3</v>
      </c>
      <c r="I263" s="38" t="str">
        <f t="shared" si="12"/>
        <v>S4</v>
      </c>
    </row>
    <row r="264" spans="1:9" hidden="1">
      <c r="A264" s="18" t="s">
        <v>276</v>
      </c>
      <c r="B264" s="18" t="str">
        <f>Patrocinadores!F246</f>
        <v>Privada</v>
      </c>
      <c r="C264" s="19" t="str">
        <f>'Eixo - Porte'!D246</f>
        <v>1</v>
      </c>
      <c r="D264" s="18">
        <f>'Pluralidade de PB'!J246</f>
        <v>1</v>
      </c>
      <c r="E264" s="18">
        <f>População!C246</f>
        <v>3</v>
      </c>
      <c r="F264" s="18">
        <f>Exigível!E246</f>
        <v>1</v>
      </c>
      <c r="G264" s="19">
        <f t="shared" si="10"/>
        <v>2</v>
      </c>
      <c r="H264">
        <f t="shared" si="11"/>
        <v>3</v>
      </c>
      <c r="I264" s="38" t="str">
        <f t="shared" si="12"/>
        <v>S4</v>
      </c>
    </row>
    <row r="265" spans="1:9" hidden="1">
      <c r="A265" s="18" t="s">
        <v>277</v>
      </c>
      <c r="B265" s="18" t="str">
        <f>Patrocinadores!F247</f>
        <v>Instituidor</v>
      </c>
      <c r="C265" s="19" t="str">
        <f>'Eixo - Porte'!D247</f>
        <v>1</v>
      </c>
      <c r="D265" s="18">
        <f>'Pluralidade de PB'!J247</f>
        <v>1</v>
      </c>
      <c r="E265" s="18">
        <f>População!C247</f>
        <v>1</v>
      </c>
      <c r="F265" s="18">
        <f>Exigível!E247</f>
        <v>1</v>
      </c>
      <c r="G265" s="19">
        <f t="shared" si="10"/>
        <v>1</v>
      </c>
      <c r="H265">
        <f t="shared" si="11"/>
        <v>2</v>
      </c>
      <c r="I265" s="38" t="str">
        <f t="shared" si="12"/>
        <v>S4</v>
      </c>
    </row>
    <row r="266" spans="1:9" hidden="1">
      <c r="A266" s="18" t="s">
        <v>280</v>
      </c>
      <c r="B266" s="18" t="str">
        <f>Patrocinadores!F250</f>
        <v>Privada</v>
      </c>
      <c r="C266" s="19" t="str">
        <f>'Eixo - Porte'!D250</f>
        <v>1</v>
      </c>
      <c r="D266" s="18">
        <f>'Pluralidade de PB'!J250</f>
        <v>1</v>
      </c>
      <c r="E266" s="18">
        <f>População!C250</f>
        <v>1</v>
      </c>
      <c r="F266" s="18">
        <f>Exigível!E250</f>
        <v>1</v>
      </c>
      <c r="G266" s="19">
        <f t="shared" ref="G266:G269" si="13">(D266*$Q$2+E266*$Q$3+F266*$Q$4)/($Q$2+$Q$3+$Q$4)</f>
        <v>1</v>
      </c>
      <c r="H266">
        <f t="shared" ref="H266:H269" si="14">C266+G266</f>
        <v>2</v>
      </c>
      <c r="I266" s="38" t="str">
        <f t="shared" ref="I266:I269" si="15">IF(H266&gt;7,"S1",IF(H266&gt;=6,"S2",IF(H266&gt;=4,"S3","S4")))</f>
        <v>S4</v>
      </c>
    </row>
    <row r="267" spans="1:9" hidden="1">
      <c r="A267" s="18" t="s">
        <v>281</v>
      </c>
      <c r="B267" s="18" t="str">
        <f>Patrocinadores!F251</f>
        <v>Privada</v>
      </c>
      <c r="C267" s="19" t="str">
        <f>'Eixo - Porte'!D251</f>
        <v>1</v>
      </c>
      <c r="D267" s="18">
        <f>'Pluralidade de PB'!J251</f>
        <v>1</v>
      </c>
      <c r="E267" s="18">
        <f>População!C251</f>
        <v>1</v>
      </c>
      <c r="F267" s="18">
        <f>Exigível!E251</f>
        <v>3</v>
      </c>
      <c r="G267" s="19">
        <f t="shared" si="13"/>
        <v>1.5</v>
      </c>
      <c r="H267">
        <f t="shared" si="14"/>
        <v>2.5</v>
      </c>
      <c r="I267" s="38" t="str">
        <f t="shared" si="15"/>
        <v>S4</v>
      </c>
    </row>
    <row r="268" spans="1:9" hidden="1">
      <c r="A268" s="18" t="s">
        <v>284</v>
      </c>
      <c r="B268" s="18" t="str">
        <f>Patrocinadores!F254</f>
        <v>Privada</v>
      </c>
      <c r="C268" s="19" t="str">
        <f>'Eixo - Porte'!D254</f>
        <v>1</v>
      </c>
      <c r="D268" s="18">
        <f>'Pluralidade de PB'!J254</f>
        <v>1</v>
      </c>
      <c r="E268" s="18">
        <f>População!C254</f>
        <v>1</v>
      </c>
      <c r="F268" s="18">
        <f>Exigível!E254</f>
        <v>1</v>
      </c>
      <c r="G268" s="19">
        <f t="shared" si="13"/>
        <v>1</v>
      </c>
      <c r="H268">
        <f t="shared" si="14"/>
        <v>2</v>
      </c>
      <c r="I268" s="38" t="str">
        <f t="shared" si="15"/>
        <v>S4</v>
      </c>
    </row>
    <row r="269" spans="1:9" hidden="1">
      <c r="A269" s="18" t="s">
        <v>289</v>
      </c>
      <c r="B269" s="18" t="str">
        <f>Patrocinadores!F259</f>
        <v>Privada</v>
      </c>
      <c r="C269" s="19" t="str">
        <f>'Eixo - Porte'!D259</f>
        <v>1</v>
      </c>
      <c r="D269" s="18">
        <f>'Pluralidade de PB'!J259</f>
        <v>1</v>
      </c>
      <c r="E269" s="18">
        <f>População!C259</f>
        <v>2</v>
      </c>
      <c r="F269" s="18">
        <f>Exigível!E259</f>
        <v>1</v>
      </c>
      <c r="G269" s="19">
        <f t="shared" si="13"/>
        <v>1.5</v>
      </c>
      <c r="H269">
        <f t="shared" si="14"/>
        <v>2.5</v>
      </c>
      <c r="I269" s="38" t="str">
        <f t="shared" si="15"/>
        <v>S4</v>
      </c>
    </row>
    <row r="271" spans="1:9">
      <c r="A271" s="27" t="s">
        <v>2295</v>
      </c>
      <c r="B271" s="27"/>
    </row>
  </sheetData>
  <autoFilter ref="A9:J269" xr:uid="{39EA284C-685B-421E-92A0-8318B5B5AB7C}">
    <filterColumn colId="1">
      <filters>
        <filter val="Pública Estadual"/>
        <filter val="Pública Federal"/>
        <filter val="Pública Municipal"/>
      </filters>
    </filterColumn>
    <sortState xmlns:xlrd2="http://schemas.microsoft.com/office/spreadsheetml/2017/richdata2" ref="A10:J269">
      <sortCondition ref="I9:I269"/>
    </sortState>
  </autoFilter>
  <mergeCells count="3">
    <mergeCell ref="B1:E1"/>
    <mergeCell ref="A2:A5"/>
    <mergeCell ref="B6:E6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C9CB8F-2D72-437D-9C40-23480F62AAD0}">
  <dimension ref="A1:AF477"/>
  <sheetViews>
    <sheetView topLeftCell="A8" workbookViewId="0">
      <selection activeCell="I12" sqref="I12:J475"/>
    </sheetView>
  </sheetViews>
  <sheetFormatPr defaultColWidth="9.1796875" defaultRowHeight="14.5"/>
  <cols>
    <col min="1" max="1" width="10.26953125" style="48" customWidth="1"/>
    <col min="2" max="2" width="1" style="48" customWidth="1"/>
    <col min="3" max="3" width="0.1796875" style="48" customWidth="1"/>
    <col min="4" max="4" width="7.7265625" style="48" customWidth="1"/>
    <col min="5" max="5" width="18.453125" style="48" customWidth="1"/>
    <col min="6" max="6" width="11.54296875" style="48" customWidth="1"/>
    <col min="7" max="7" width="6" style="48" customWidth="1"/>
    <col min="8" max="8" width="34.26953125" style="48" customWidth="1"/>
    <col min="9" max="9" width="1.453125" style="48" customWidth="1"/>
    <col min="10" max="10" width="19.26953125" style="48" customWidth="1"/>
    <col min="11" max="11" width="20.453125" style="48" customWidth="1"/>
    <col min="12" max="12" width="38.1796875" style="48" customWidth="1"/>
    <col min="13" max="13" width="22" style="48" customWidth="1"/>
    <col min="14" max="14" width="25.1796875" style="48" customWidth="1"/>
    <col min="15" max="15" width="34.81640625" style="48" customWidth="1"/>
    <col min="16" max="16" width="22.26953125" style="48" customWidth="1"/>
    <col min="17" max="17" width="8.54296875" style="48" customWidth="1"/>
    <col min="18" max="18" width="22.7265625" style="48" customWidth="1"/>
    <col min="19" max="19" width="29.453125" style="48" customWidth="1"/>
    <col min="20" max="21" width="28.7265625" style="48" customWidth="1"/>
    <col min="22" max="22" width="37.453125" style="48" customWidth="1"/>
    <col min="23" max="23" width="29.26953125" style="48" customWidth="1"/>
    <col min="24" max="24" width="15.453125" style="48" customWidth="1"/>
    <col min="25" max="25" width="17.26953125" style="48" customWidth="1"/>
    <col min="26" max="26" width="69" style="48" customWidth="1"/>
    <col min="27" max="27" width="13.7265625" style="48" customWidth="1"/>
    <col min="28" max="28" width="32.7265625" style="48" customWidth="1"/>
    <col min="29" max="29" width="9.81640625" style="48" customWidth="1"/>
    <col min="30" max="30" width="53.7265625" style="48" customWidth="1"/>
    <col min="31" max="31" width="15.7265625" style="48" customWidth="1"/>
    <col min="32" max="32" width="15" style="48" customWidth="1"/>
    <col min="33" max="33" width="1.7265625" style="48" customWidth="1"/>
    <col min="34" max="16384" width="9.1796875" style="48"/>
  </cols>
  <sheetData>
    <row r="1" spans="1:32">
      <c r="A1" s="47" t="s">
        <v>2344</v>
      </c>
    </row>
    <row r="2" spans="1:32" ht="7.15" customHeight="1"/>
    <row r="3" spans="1:32" ht="1.5" customHeight="1">
      <c r="A3" s="106"/>
    </row>
    <row r="4" spans="1:32" ht="38.9" customHeight="1">
      <c r="A4" s="106"/>
      <c r="C4" s="107" t="s">
        <v>2345</v>
      </c>
      <c r="D4" s="106"/>
      <c r="E4" s="106"/>
      <c r="F4" s="106"/>
      <c r="G4" s="106"/>
      <c r="H4" s="106"/>
      <c r="I4" s="106"/>
    </row>
    <row r="5" spans="1:32" ht="14.5" customHeight="1"/>
    <row r="6" spans="1:32" ht="23.9" customHeight="1">
      <c r="C6" s="108" t="s">
        <v>2346</v>
      </c>
      <c r="D6" s="106"/>
      <c r="E6" s="106"/>
      <c r="F6" s="106"/>
    </row>
    <row r="7" spans="1:32" ht="8.65" customHeight="1"/>
    <row r="8" spans="1:32" ht="11.9" customHeight="1">
      <c r="D8" s="49"/>
      <c r="E8" s="49"/>
      <c r="F8" s="49"/>
      <c r="G8" s="49"/>
    </row>
    <row r="9" spans="1:32">
      <c r="C9" s="109" t="s">
        <v>2347</v>
      </c>
      <c r="D9" s="103"/>
      <c r="E9" s="50" t="s">
        <v>2348</v>
      </c>
      <c r="F9" s="109" t="s">
        <v>2349</v>
      </c>
      <c r="G9" s="105"/>
      <c r="H9" s="103"/>
      <c r="I9" s="109" t="s">
        <v>293</v>
      </c>
      <c r="J9" s="103"/>
      <c r="K9" s="50" t="s">
        <v>2350</v>
      </c>
      <c r="L9" s="50" t="s">
        <v>2351</v>
      </c>
      <c r="M9" s="50" t="s">
        <v>2352</v>
      </c>
      <c r="N9" s="50" t="s">
        <v>2353</v>
      </c>
      <c r="O9" s="50" t="s">
        <v>2354</v>
      </c>
      <c r="P9" s="50" t="s">
        <v>2355</v>
      </c>
      <c r="Q9" s="50" t="s">
        <v>2329</v>
      </c>
      <c r="R9" s="51" t="s">
        <v>2356</v>
      </c>
      <c r="S9" s="50" t="s">
        <v>2357</v>
      </c>
      <c r="T9" s="50" t="s">
        <v>2358</v>
      </c>
      <c r="U9" s="50" t="s">
        <v>2359</v>
      </c>
      <c r="V9" s="50" t="s">
        <v>2360</v>
      </c>
      <c r="W9" s="50" t="s">
        <v>2361</v>
      </c>
      <c r="X9" s="50" t="s">
        <v>2362</v>
      </c>
      <c r="Y9" s="50" t="s">
        <v>2363</v>
      </c>
      <c r="Z9" s="50" t="s">
        <v>2364</v>
      </c>
      <c r="AA9" s="50" t="s">
        <v>2365</v>
      </c>
      <c r="AB9" s="50" t="s">
        <v>2366</v>
      </c>
      <c r="AC9" s="50" t="s">
        <v>2367</v>
      </c>
      <c r="AD9" s="50" t="s">
        <v>2368</v>
      </c>
      <c r="AE9" s="50" t="s">
        <v>2369</v>
      </c>
      <c r="AF9" s="50" t="s">
        <v>2370</v>
      </c>
    </row>
    <row r="10" spans="1:32">
      <c r="C10" s="102">
        <v>1</v>
      </c>
      <c r="D10" s="103"/>
      <c r="E10" s="52" t="s">
        <v>2371</v>
      </c>
      <c r="F10" s="104" t="s">
        <v>2372</v>
      </c>
      <c r="G10" s="105"/>
      <c r="H10" s="103"/>
      <c r="I10" s="104" t="s">
        <v>2373</v>
      </c>
      <c r="J10" s="103"/>
      <c r="K10" s="52" t="s">
        <v>2374</v>
      </c>
      <c r="L10" s="53" t="s">
        <v>2375</v>
      </c>
      <c r="M10" s="53" t="s">
        <v>2376</v>
      </c>
      <c r="N10" s="53" t="s">
        <v>2377</v>
      </c>
      <c r="O10" s="53" t="s">
        <v>2378</v>
      </c>
      <c r="P10" s="53" t="s">
        <v>2379</v>
      </c>
      <c r="Q10" s="52" t="s">
        <v>2380</v>
      </c>
      <c r="R10" s="54">
        <v>4.400000306119992E+16</v>
      </c>
      <c r="S10" s="55">
        <v>36390</v>
      </c>
      <c r="T10" s="52">
        <v>1999</v>
      </c>
      <c r="U10" s="52" t="s">
        <v>2381</v>
      </c>
      <c r="V10" s="55">
        <v>36434</v>
      </c>
      <c r="W10" s="55">
        <v>44104</v>
      </c>
      <c r="X10" s="52">
        <v>0</v>
      </c>
      <c r="Y10" s="52">
        <v>0</v>
      </c>
      <c r="Z10" s="53" t="s">
        <v>2382</v>
      </c>
      <c r="AA10" s="53" t="s">
        <v>2383</v>
      </c>
      <c r="AB10" s="53" t="s">
        <v>2384</v>
      </c>
      <c r="AC10" s="53" t="s">
        <v>2385</v>
      </c>
      <c r="AD10" s="53" t="s">
        <v>2386</v>
      </c>
      <c r="AE10" s="52" t="s">
        <v>2387</v>
      </c>
      <c r="AF10" s="56">
        <v>45114.25</v>
      </c>
    </row>
    <row r="11" spans="1:32">
      <c r="C11" s="102">
        <v>2</v>
      </c>
      <c r="D11" s="103"/>
      <c r="E11" s="52" t="s">
        <v>2388</v>
      </c>
      <c r="F11" s="104" t="s">
        <v>2389</v>
      </c>
      <c r="G11" s="105"/>
      <c r="H11" s="103"/>
      <c r="I11" s="104" t="s">
        <v>1081</v>
      </c>
      <c r="J11" s="103"/>
      <c r="K11" s="52" t="s">
        <v>2390</v>
      </c>
      <c r="L11" s="53" t="s">
        <v>2375</v>
      </c>
      <c r="M11" s="53" t="s">
        <v>2376</v>
      </c>
      <c r="N11" s="53" t="s">
        <v>2377</v>
      </c>
      <c r="O11" s="53" t="s">
        <v>2378</v>
      </c>
      <c r="P11" s="53" t="s">
        <v>2379</v>
      </c>
      <c r="Q11" s="52" t="s">
        <v>2380</v>
      </c>
      <c r="R11" s="54">
        <v>4.400000257219992E+16</v>
      </c>
      <c r="S11" s="55">
        <v>36389</v>
      </c>
      <c r="T11" s="52">
        <v>1999</v>
      </c>
      <c r="U11" s="52" t="s">
        <v>2381</v>
      </c>
      <c r="V11" s="55">
        <v>36434</v>
      </c>
      <c r="W11" s="55">
        <v>44104</v>
      </c>
      <c r="X11" s="52">
        <v>0</v>
      </c>
      <c r="Y11" s="52">
        <v>0</v>
      </c>
      <c r="Z11" s="53" t="s">
        <v>2391</v>
      </c>
      <c r="AA11" s="53" t="s">
        <v>2392</v>
      </c>
      <c r="AB11" s="53" t="s">
        <v>2393</v>
      </c>
      <c r="AC11" s="53" t="s">
        <v>2385</v>
      </c>
      <c r="AD11" s="53" t="s">
        <v>2394</v>
      </c>
      <c r="AE11" s="52" t="s">
        <v>2387</v>
      </c>
      <c r="AF11" s="56">
        <v>45114.25</v>
      </c>
    </row>
    <row r="12" spans="1:32">
      <c r="C12" s="102">
        <v>3</v>
      </c>
      <c r="D12" s="103"/>
      <c r="E12" s="52" t="s">
        <v>2395</v>
      </c>
      <c r="F12" s="104" t="s">
        <v>2396</v>
      </c>
      <c r="G12" s="105"/>
      <c r="H12" s="103"/>
      <c r="I12" s="104" t="s">
        <v>17</v>
      </c>
      <c r="J12" s="103"/>
      <c r="K12" s="52" t="s">
        <v>2397</v>
      </c>
      <c r="L12" s="53" t="s">
        <v>2398</v>
      </c>
      <c r="M12" s="53" t="s">
        <v>2399</v>
      </c>
      <c r="N12" s="53" t="s">
        <v>2377</v>
      </c>
      <c r="O12" s="53" t="s">
        <v>2378</v>
      </c>
      <c r="P12" s="53" t="s">
        <v>2379</v>
      </c>
      <c r="Q12" s="52" t="s">
        <v>2380</v>
      </c>
      <c r="R12" s="54">
        <v>4.40000017281994E+16</v>
      </c>
      <c r="S12" s="55">
        <v>34632</v>
      </c>
      <c r="T12" s="52">
        <v>1994</v>
      </c>
      <c r="U12" s="52" t="s">
        <v>2400</v>
      </c>
      <c r="V12" s="55">
        <v>34791</v>
      </c>
      <c r="W12" s="52"/>
      <c r="X12" s="52">
        <v>1</v>
      </c>
      <c r="Y12" s="52">
        <v>2</v>
      </c>
      <c r="Z12" s="53" t="s">
        <v>2401</v>
      </c>
      <c r="AA12" s="53" t="s">
        <v>2402</v>
      </c>
      <c r="AB12" s="53" t="s">
        <v>2403</v>
      </c>
      <c r="AC12" s="53" t="s">
        <v>2404</v>
      </c>
      <c r="AD12" s="53" t="s">
        <v>2405</v>
      </c>
      <c r="AE12" s="52" t="s">
        <v>2406</v>
      </c>
      <c r="AF12" s="56">
        <v>45114.25</v>
      </c>
    </row>
    <row r="13" spans="1:32" ht="19.5" customHeight="1">
      <c r="C13" s="102">
        <v>4</v>
      </c>
      <c r="D13" s="103"/>
      <c r="E13" s="52" t="s">
        <v>2407</v>
      </c>
      <c r="F13" s="104" t="s">
        <v>2408</v>
      </c>
      <c r="G13" s="105"/>
      <c r="H13" s="103"/>
      <c r="I13" s="104" t="s">
        <v>2409</v>
      </c>
      <c r="J13" s="103"/>
      <c r="K13" s="52" t="s">
        <v>2410</v>
      </c>
      <c r="L13" s="53" t="s">
        <v>2398</v>
      </c>
      <c r="M13" s="53" t="s">
        <v>2399</v>
      </c>
      <c r="N13" s="53" t="s">
        <v>2377</v>
      </c>
      <c r="O13" s="53" t="s">
        <v>2411</v>
      </c>
      <c r="P13" s="53" t="s">
        <v>2411</v>
      </c>
      <c r="Q13" s="52" t="s">
        <v>2380</v>
      </c>
      <c r="R13" s="54">
        <v>4.4011000382201192E+16</v>
      </c>
      <c r="S13" s="55">
        <v>40935</v>
      </c>
      <c r="T13" s="52">
        <v>2012</v>
      </c>
      <c r="U13" s="52" t="s">
        <v>2412</v>
      </c>
      <c r="V13" s="55">
        <v>41306</v>
      </c>
      <c r="W13" s="52"/>
      <c r="X13" s="52">
        <v>0</v>
      </c>
      <c r="Y13" s="52">
        <v>0</v>
      </c>
      <c r="Z13" s="53" t="s">
        <v>2413</v>
      </c>
      <c r="AA13" s="53" t="s">
        <v>2414</v>
      </c>
      <c r="AB13" s="53" t="s">
        <v>2415</v>
      </c>
      <c r="AC13" s="53" t="s">
        <v>2385</v>
      </c>
      <c r="AD13" s="53" t="s">
        <v>2416</v>
      </c>
      <c r="AE13" s="52" t="s">
        <v>2387</v>
      </c>
      <c r="AF13" s="56">
        <v>45114.25</v>
      </c>
    </row>
    <row r="14" spans="1:32">
      <c r="C14" s="102">
        <v>5</v>
      </c>
      <c r="D14" s="103"/>
      <c r="E14" s="52" t="s">
        <v>2417</v>
      </c>
      <c r="F14" s="104" t="s">
        <v>2418</v>
      </c>
      <c r="G14" s="105"/>
      <c r="H14" s="103"/>
      <c r="I14" s="104" t="s">
        <v>2419</v>
      </c>
      <c r="J14" s="103"/>
      <c r="K14" s="52" t="s">
        <v>2420</v>
      </c>
      <c r="L14" s="53" t="s">
        <v>2421</v>
      </c>
      <c r="M14" s="53" t="s">
        <v>2376</v>
      </c>
      <c r="N14" s="53" t="s">
        <v>2377</v>
      </c>
      <c r="O14" s="53" t="s">
        <v>2378</v>
      </c>
      <c r="P14" s="53" t="s">
        <v>2379</v>
      </c>
      <c r="Q14" s="52" t="s">
        <v>2380</v>
      </c>
      <c r="R14" s="54">
        <v>3.00000074811987E+16</v>
      </c>
      <c r="S14" s="55">
        <v>32301</v>
      </c>
      <c r="T14" s="52">
        <v>1988</v>
      </c>
      <c r="U14" s="52" t="s">
        <v>2422</v>
      </c>
      <c r="V14" s="55">
        <v>32307</v>
      </c>
      <c r="W14" s="55">
        <v>40707</v>
      </c>
      <c r="X14" s="52">
        <v>0</v>
      </c>
      <c r="Y14" s="52">
        <v>0</v>
      </c>
      <c r="Z14" s="53" t="s">
        <v>2423</v>
      </c>
      <c r="AA14" s="53" t="s">
        <v>2424</v>
      </c>
      <c r="AB14" s="53" t="s">
        <v>2425</v>
      </c>
      <c r="AC14" s="53" t="s">
        <v>2404</v>
      </c>
      <c r="AD14" s="53" t="s">
        <v>2426</v>
      </c>
      <c r="AE14" s="52" t="s">
        <v>2406</v>
      </c>
      <c r="AF14" s="56">
        <v>45114.25</v>
      </c>
    </row>
    <row r="15" spans="1:32">
      <c r="C15" s="102">
        <v>6</v>
      </c>
      <c r="D15" s="103"/>
      <c r="E15" s="52" t="s">
        <v>2427</v>
      </c>
      <c r="F15" s="104" t="s">
        <v>2428</v>
      </c>
      <c r="G15" s="105"/>
      <c r="H15" s="103"/>
      <c r="I15" s="104" t="s">
        <v>303</v>
      </c>
      <c r="J15" s="103"/>
      <c r="K15" s="52" t="s">
        <v>2429</v>
      </c>
      <c r="L15" s="53" t="s">
        <v>2430</v>
      </c>
      <c r="M15" s="53" t="s">
        <v>2431</v>
      </c>
      <c r="N15" s="53" t="s">
        <v>2377</v>
      </c>
      <c r="O15" s="53" t="s">
        <v>2378</v>
      </c>
      <c r="P15" s="53" t="s">
        <v>2379</v>
      </c>
      <c r="Q15" s="52" t="s">
        <v>2380</v>
      </c>
      <c r="R15" s="54">
        <v>301834197900</v>
      </c>
      <c r="S15" s="55">
        <v>29769</v>
      </c>
      <c r="T15" s="52">
        <v>1981</v>
      </c>
      <c r="U15" s="52" t="s">
        <v>2432</v>
      </c>
      <c r="V15" s="55">
        <v>29767</v>
      </c>
      <c r="W15" s="52"/>
      <c r="X15" s="52">
        <v>1</v>
      </c>
      <c r="Y15" s="52">
        <v>2</v>
      </c>
      <c r="Z15" s="53" t="s">
        <v>2433</v>
      </c>
      <c r="AA15" s="53" t="s">
        <v>2434</v>
      </c>
      <c r="AB15" s="53" t="s">
        <v>2384</v>
      </c>
      <c r="AC15" s="53" t="s">
        <v>2385</v>
      </c>
      <c r="AD15" s="53" t="s">
        <v>2435</v>
      </c>
      <c r="AE15" s="52" t="s">
        <v>2387</v>
      </c>
      <c r="AF15" s="56">
        <v>45114.25</v>
      </c>
    </row>
    <row r="16" spans="1:32">
      <c r="C16" s="102">
        <v>7</v>
      </c>
      <c r="D16" s="103"/>
      <c r="E16" s="52" t="s">
        <v>2436</v>
      </c>
      <c r="F16" s="104" t="s">
        <v>2437</v>
      </c>
      <c r="G16" s="105"/>
      <c r="H16" s="103"/>
      <c r="I16" s="104" t="s">
        <v>309</v>
      </c>
      <c r="J16" s="103"/>
      <c r="K16" s="52" t="s">
        <v>2438</v>
      </c>
      <c r="L16" s="53" t="s">
        <v>2430</v>
      </c>
      <c r="M16" s="53" t="s">
        <v>2431</v>
      </c>
      <c r="N16" s="53" t="s">
        <v>2377</v>
      </c>
      <c r="O16" s="53" t="s">
        <v>2378</v>
      </c>
      <c r="P16" s="53" t="s">
        <v>2379</v>
      </c>
      <c r="Q16" s="52" t="s">
        <v>2380</v>
      </c>
      <c r="R16" s="54">
        <v>32649198200</v>
      </c>
      <c r="S16" s="55">
        <v>30244</v>
      </c>
      <c r="T16" s="52">
        <v>1982</v>
      </c>
      <c r="U16" s="52" t="s">
        <v>2400</v>
      </c>
      <c r="V16" s="55">
        <v>30244</v>
      </c>
      <c r="W16" s="52"/>
      <c r="X16" s="52">
        <v>16</v>
      </c>
      <c r="Y16" s="52">
        <v>13</v>
      </c>
      <c r="Z16" s="53" t="s">
        <v>2439</v>
      </c>
      <c r="AA16" s="53" t="s">
        <v>2440</v>
      </c>
      <c r="AB16" s="53" t="s">
        <v>2441</v>
      </c>
      <c r="AC16" s="53" t="s">
        <v>2442</v>
      </c>
      <c r="AD16" s="53" t="s">
        <v>2443</v>
      </c>
      <c r="AE16" s="52" t="s">
        <v>2444</v>
      </c>
      <c r="AF16" s="56">
        <v>45114.25</v>
      </c>
    </row>
    <row r="17" spans="3:32">
      <c r="C17" s="102">
        <v>8</v>
      </c>
      <c r="D17" s="103"/>
      <c r="E17" s="52" t="s">
        <v>2445</v>
      </c>
      <c r="F17" s="104" t="s">
        <v>2446</v>
      </c>
      <c r="G17" s="105"/>
      <c r="H17" s="103"/>
      <c r="I17" s="104" t="s">
        <v>2447</v>
      </c>
      <c r="J17" s="103"/>
      <c r="K17" s="52" t="s">
        <v>2448</v>
      </c>
      <c r="L17" s="53" t="s">
        <v>2375</v>
      </c>
      <c r="M17" s="53" t="s">
        <v>2376</v>
      </c>
      <c r="N17" s="53" t="s">
        <v>2377</v>
      </c>
      <c r="O17" s="53" t="s">
        <v>2378</v>
      </c>
      <c r="P17" s="53" t="s">
        <v>2379</v>
      </c>
      <c r="Q17" s="52" t="s">
        <v>2380</v>
      </c>
      <c r="R17" s="54">
        <v>240000066171991</v>
      </c>
      <c r="S17" s="55">
        <v>33696</v>
      </c>
      <c r="T17" s="52">
        <v>1992</v>
      </c>
      <c r="U17" s="52" t="s">
        <v>2449</v>
      </c>
      <c r="V17" s="55">
        <v>33848</v>
      </c>
      <c r="W17" s="55">
        <v>38581</v>
      </c>
      <c r="X17" s="52">
        <v>0</v>
      </c>
      <c r="Y17" s="52">
        <v>0</v>
      </c>
      <c r="Z17" s="53"/>
      <c r="AA17" s="53"/>
      <c r="AB17" s="53" t="s">
        <v>2403</v>
      </c>
      <c r="AC17" s="53" t="s">
        <v>2404</v>
      </c>
      <c r="AD17" s="53"/>
      <c r="AE17" s="52" t="s">
        <v>2406</v>
      </c>
      <c r="AF17" s="56">
        <v>45114.25</v>
      </c>
    </row>
    <row r="18" spans="3:32">
      <c r="C18" s="102">
        <v>9</v>
      </c>
      <c r="D18" s="103"/>
      <c r="E18" s="52" t="s">
        <v>2450</v>
      </c>
      <c r="F18" s="104" t="s">
        <v>2451</v>
      </c>
      <c r="G18" s="105"/>
      <c r="H18" s="103"/>
      <c r="I18" s="104" t="s">
        <v>25</v>
      </c>
      <c r="J18" s="103"/>
      <c r="K18" s="52" t="s">
        <v>2452</v>
      </c>
      <c r="L18" s="53" t="s">
        <v>2398</v>
      </c>
      <c r="M18" s="53" t="s">
        <v>2399</v>
      </c>
      <c r="N18" s="53" t="s">
        <v>2453</v>
      </c>
      <c r="O18" s="53" t="s">
        <v>2454</v>
      </c>
      <c r="P18" s="53" t="s">
        <v>2455</v>
      </c>
      <c r="Q18" s="52" t="s">
        <v>2380</v>
      </c>
      <c r="R18" s="54">
        <v>302767197900</v>
      </c>
      <c r="S18" s="55">
        <v>29349</v>
      </c>
      <c r="T18" s="52">
        <v>1980</v>
      </c>
      <c r="U18" s="52" t="s">
        <v>2456</v>
      </c>
      <c r="V18" s="55">
        <v>29349</v>
      </c>
      <c r="W18" s="52"/>
      <c r="X18" s="52">
        <v>4</v>
      </c>
      <c r="Y18" s="52">
        <v>7</v>
      </c>
      <c r="Z18" s="53" t="s">
        <v>2457</v>
      </c>
      <c r="AA18" s="53" t="s">
        <v>2458</v>
      </c>
      <c r="AB18" s="53" t="s">
        <v>2459</v>
      </c>
      <c r="AC18" s="53" t="s">
        <v>2404</v>
      </c>
      <c r="AD18" s="53" t="s">
        <v>2460</v>
      </c>
      <c r="AE18" s="52" t="s">
        <v>2406</v>
      </c>
      <c r="AF18" s="56">
        <v>45114.25</v>
      </c>
    </row>
    <row r="19" spans="3:32">
      <c r="C19" s="102">
        <v>10</v>
      </c>
      <c r="D19" s="103"/>
      <c r="E19" s="52" t="s">
        <v>2461</v>
      </c>
      <c r="F19" s="104" t="s">
        <v>2462</v>
      </c>
      <c r="G19" s="105"/>
      <c r="H19" s="103"/>
      <c r="I19" s="104" t="s">
        <v>1638</v>
      </c>
      <c r="J19" s="103"/>
      <c r="K19" s="52" t="s">
        <v>2463</v>
      </c>
      <c r="L19" s="53" t="s">
        <v>2375</v>
      </c>
      <c r="M19" s="53" t="s">
        <v>2376</v>
      </c>
      <c r="N19" s="53" t="s">
        <v>2377</v>
      </c>
      <c r="O19" s="53" t="s">
        <v>2378</v>
      </c>
      <c r="P19" s="53" t="s">
        <v>2379</v>
      </c>
      <c r="Q19" s="52" t="s">
        <v>2380</v>
      </c>
      <c r="R19" s="54">
        <v>440000028781993</v>
      </c>
      <c r="S19" s="55">
        <v>34242</v>
      </c>
      <c r="T19" s="52">
        <v>1993</v>
      </c>
      <c r="U19" s="52" t="s">
        <v>2464</v>
      </c>
      <c r="V19" s="55">
        <v>34365</v>
      </c>
      <c r="W19" s="55">
        <v>42143</v>
      </c>
      <c r="X19" s="52">
        <v>0</v>
      </c>
      <c r="Y19" s="52">
        <v>0</v>
      </c>
      <c r="Z19" s="53" t="s">
        <v>2465</v>
      </c>
      <c r="AA19" s="53" t="s">
        <v>2466</v>
      </c>
      <c r="AB19" s="53" t="s">
        <v>2384</v>
      </c>
      <c r="AC19" s="53" t="s">
        <v>2385</v>
      </c>
      <c r="AD19" s="53"/>
      <c r="AE19" s="52" t="s">
        <v>2387</v>
      </c>
      <c r="AF19" s="56">
        <v>45114.25</v>
      </c>
    </row>
    <row r="20" spans="3:32">
      <c r="C20" s="102">
        <v>11</v>
      </c>
      <c r="D20" s="103"/>
      <c r="E20" s="52" t="s">
        <v>2467</v>
      </c>
      <c r="F20" s="104" t="s">
        <v>2468</v>
      </c>
      <c r="G20" s="105"/>
      <c r="H20" s="103"/>
      <c r="I20" s="104" t="s">
        <v>29</v>
      </c>
      <c r="J20" s="103"/>
      <c r="K20" s="52" t="s">
        <v>2469</v>
      </c>
      <c r="L20" s="53" t="s">
        <v>2398</v>
      </c>
      <c r="M20" s="53" t="s">
        <v>2399</v>
      </c>
      <c r="N20" s="53" t="s">
        <v>2453</v>
      </c>
      <c r="O20" s="53" t="s">
        <v>2470</v>
      </c>
      <c r="P20" s="53" t="s">
        <v>2455</v>
      </c>
      <c r="Q20" s="52" t="s">
        <v>2380</v>
      </c>
      <c r="R20" s="54">
        <v>4.4000002168200544E+16</v>
      </c>
      <c r="S20" s="55">
        <v>39059</v>
      </c>
      <c r="T20" s="52">
        <v>2006</v>
      </c>
      <c r="U20" s="52" t="s">
        <v>2471</v>
      </c>
      <c r="V20" s="55">
        <v>38777</v>
      </c>
      <c r="W20" s="52"/>
      <c r="X20" s="52">
        <v>1</v>
      </c>
      <c r="Y20" s="52">
        <v>1</v>
      </c>
      <c r="Z20" s="53" t="s">
        <v>2472</v>
      </c>
      <c r="AA20" s="53" t="s">
        <v>2473</v>
      </c>
      <c r="AB20" s="53" t="s">
        <v>2474</v>
      </c>
      <c r="AC20" s="53" t="s">
        <v>2475</v>
      </c>
      <c r="AD20" s="53" t="s">
        <v>2476</v>
      </c>
      <c r="AE20" s="52" t="s">
        <v>2406</v>
      </c>
      <c r="AF20" s="56">
        <v>45114.25</v>
      </c>
    </row>
    <row r="21" spans="3:32">
      <c r="C21" s="102">
        <v>12</v>
      </c>
      <c r="D21" s="103"/>
      <c r="E21" s="52" t="s">
        <v>2477</v>
      </c>
      <c r="F21" s="104" t="s">
        <v>2478</v>
      </c>
      <c r="G21" s="105"/>
      <c r="H21" s="103"/>
      <c r="I21" s="104" t="s">
        <v>2479</v>
      </c>
      <c r="J21" s="103"/>
      <c r="K21" s="52" t="s">
        <v>2480</v>
      </c>
      <c r="L21" s="53" t="s">
        <v>2375</v>
      </c>
      <c r="M21" s="53" t="s">
        <v>2376</v>
      </c>
      <c r="N21" s="53" t="s">
        <v>2377</v>
      </c>
      <c r="O21" s="53" t="s">
        <v>2378</v>
      </c>
      <c r="P21" s="53" t="s">
        <v>2379</v>
      </c>
      <c r="Q21" s="52" t="s">
        <v>2380</v>
      </c>
      <c r="R21" s="54">
        <v>300000036161985</v>
      </c>
      <c r="S21" s="55">
        <v>32508</v>
      </c>
      <c r="T21" s="52">
        <v>1988</v>
      </c>
      <c r="U21" s="52" t="s">
        <v>2471</v>
      </c>
      <c r="V21" s="55">
        <v>32508</v>
      </c>
      <c r="W21" s="55">
        <v>38532</v>
      </c>
      <c r="X21" s="52">
        <v>0</v>
      </c>
      <c r="Y21" s="52">
        <v>0</v>
      </c>
      <c r="Z21" s="53"/>
      <c r="AA21" s="53"/>
      <c r="AB21" s="53" t="s">
        <v>2384</v>
      </c>
      <c r="AC21" s="53" t="s">
        <v>2385</v>
      </c>
      <c r="AD21" s="53"/>
      <c r="AE21" s="52" t="s">
        <v>2387</v>
      </c>
      <c r="AF21" s="56">
        <v>45114.25</v>
      </c>
    </row>
    <row r="22" spans="3:32">
      <c r="C22" s="102">
        <v>13</v>
      </c>
      <c r="D22" s="103"/>
      <c r="E22" s="52" t="s">
        <v>2481</v>
      </c>
      <c r="F22" s="104" t="s">
        <v>2482</v>
      </c>
      <c r="G22" s="105"/>
      <c r="H22" s="103"/>
      <c r="I22" s="104" t="s">
        <v>30</v>
      </c>
      <c r="J22" s="103"/>
      <c r="K22" s="52" t="s">
        <v>2483</v>
      </c>
      <c r="L22" s="53" t="s">
        <v>2398</v>
      </c>
      <c r="M22" s="53" t="s">
        <v>2399</v>
      </c>
      <c r="N22" s="53" t="s">
        <v>2377</v>
      </c>
      <c r="O22" s="53" t="s">
        <v>2378</v>
      </c>
      <c r="P22" s="53" t="s">
        <v>2379</v>
      </c>
      <c r="Q22" s="52" t="s">
        <v>2380</v>
      </c>
      <c r="R22" s="54">
        <v>3.0000000946198872E+16</v>
      </c>
      <c r="S22" s="55">
        <v>32477</v>
      </c>
      <c r="T22" s="52">
        <v>1988</v>
      </c>
      <c r="U22" s="52" t="s">
        <v>2484</v>
      </c>
      <c r="V22" s="55">
        <v>32599</v>
      </c>
      <c r="W22" s="52"/>
      <c r="X22" s="52">
        <v>1</v>
      </c>
      <c r="Y22" s="52">
        <v>4</v>
      </c>
      <c r="Z22" s="53" t="s">
        <v>2485</v>
      </c>
      <c r="AA22" s="53" t="s">
        <v>2486</v>
      </c>
      <c r="AB22" s="53" t="s">
        <v>2384</v>
      </c>
      <c r="AC22" s="53" t="s">
        <v>2385</v>
      </c>
      <c r="AD22" s="53" t="s">
        <v>2487</v>
      </c>
      <c r="AE22" s="52" t="s">
        <v>2387</v>
      </c>
      <c r="AF22" s="56">
        <v>45114.25</v>
      </c>
    </row>
    <row r="23" spans="3:32">
      <c r="C23" s="102">
        <v>14</v>
      </c>
      <c r="D23" s="103"/>
      <c r="E23" s="52" t="s">
        <v>2488</v>
      </c>
      <c r="F23" s="104" t="s">
        <v>2489</v>
      </c>
      <c r="G23" s="105"/>
      <c r="H23" s="103"/>
      <c r="I23" s="104" t="s">
        <v>31</v>
      </c>
      <c r="J23" s="103"/>
      <c r="K23" s="52" t="s">
        <v>2490</v>
      </c>
      <c r="L23" s="53" t="s">
        <v>2398</v>
      </c>
      <c r="M23" s="53" t="s">
        <v>2399</v>
      </c>
      <c r="N23" s="53" t="s">
        <v>2453</v>
      </c>
      <c r="O23" s="53" t="s">
        <v>2470</v>
      </c>
      <c r="P23" s="53" t="s">
        <v>2455</v>
      </c>
      <c r="Q23" s="52" t="s">
        <v>2380</v>
      </c>
      <c r="R23" s="54">
        <v>4.4000001842200808E+16</v>
      </c>
      <c r="S23" s="55">
        <v>39752</v>
      </c>
      <c r="T23" s="52">
        <v>2008</v>
      </c>
      <c r="U23" s="52" t="s">
        <v>2400</v>
      </c>
      <c r="V23" s="55">
        <v>39813</v>
      </c>
      <c r="W23" s="52"/>
      <c r="X23" s="52">
        <v>1</v>
      </c>
      <c r="Y23" s="52">
        <v>2</v>
      </c>
      <c r="Z23" s="53" t="s">
        <v>2491</v>
      </c>
      <c r="AA23" s="53" t="s">
        <v>2492</v>
      </c>
      <c r="AB23" s="53" t="s">
        <v>2493</v>
      </c>
      <c r="AC23" s="53" t="s">
        <v>2494</v>
      </c>
      <c r="AD23" s="53" t="s">
        <v>2495</v>
      </c>
      <c r="AE23" s="52" t="s">
        <v>2496</v>
      </c>
      <c r="AF23" s="56">
        <v>45114.25</v>
      </c>
    </row>
    <row r="24" spans="3:32">
      <c r="C24" s="102">
        <v>15</v>
      </c>
      <c r="D24" s="103"/>
      <c r="E24" s="52" t="s">
        <v>2497</v>
      </c>
      <c r="F24" s="104" t="s">
        <v>2498</v>
      </c>
      <c r="G24" s="105"/>
      <c r="H24" s="103"/>
      <c r="I24" s="104" t="s">
        <v>2499</v>
      </c>
      <c r="J24" s="103"/>
      <c r="K24" s="52" t="s">
        <v>2500</v>
      </c>
      <c r="L24" s="53" t="s">
        <v>2375</v>
      </c>
      <c r="M24" s="53" t="s">
        <v>2376</v>
      </c>
      <c r="N24" s="53" t="s">
        <v>2377</v>
      </c>
      <c r="O24" s="53" t="s">
        <v>2378</v>
      </c>
      <c r="P24" s="53" t="s">
        <v>2379</v>
      </c>
      <c r="Q24" s="52" t="s">
        <v>2380</v>
      </c>
      <c r="R24" s="54">
        <v>440000075391997</v>
      </c>
      <c r="S24" s="55">
        <v>35765</v>
      </c>
      <c r="T24" s="52">
        <v>1997</v>
      </c>
      <c r="U24" s="52" t="s">
        <v>2471</v>
      </c>
      <c r="V24" s="55">
        <v>35855</v>
      </c>
      <c r="W24" s="55">
        <v>42212</v>
      </c>
      <c r="X24" s="52">
        <v>0</v>
      </c>
      <c r="Y24" s="52">
        <v>0</v>
      </c>
      <c r="Z24" s="53" t="s">
        <v>2501</v>
      </c>
      <c r="AA24" s="53" t="s">
        <v>2502</v>
      </c>
      <c r="AB24" s="53" t="s">
        <v>2384</v>
      </c>
      <c r="AC24" s="53" t="s">
        <v>2385</v>
      </c>
      <c r="AD24" s="53"/>
      <c r="AE24" s="52" t="s">
        <v>2387</v>
      </c>
      <c r="AF24" s="56">
        <v>45114.25</v>
      </c>
    </row>
    <row r="25" spans="3:32">
      <c r="C25" s="102">
        <v>16</v>
      </c>
      <c r="D25" s="103"/>
      <c r="E25" s="52" t="s">
        <v>2503</v>
      </c>
      <c r="F25" s="104" t="s">
        <v>2504</v>
      </c>
      <c r="G25" s="105"/>
      <c r="H25" s="103"/>
      <c r="I25" s="104" t="s">
        <v>32</v>
      </c>
      <c r="J25" s="103"/>
      <c r="K25" s="52" t="s">
        <v>2505</v>
      </c>
      <c r="L25" s="53" t="s">
        <v>2398</v>
      </c>
      <c r="M25" s="53" t="s">
        <v>2399</v>
      </c>
      <c r="N25" s="53" t="s">
        <v>2377</v>
      </c>
      <c r="O25" s="53" t="s">
        <v>2378</v>
      </c>
      <c r="P25" s="53" t="s">
        <v>2379</v>
      </c>
      <c r="Q25" s="52" t="s">
        <v>2380</v>
      </c>
      <c r="R25" s="54">
        <v>240000033841991</v>
      </c>
      <c r="S25" s="55">
        <v>33492</v>
      </c>
      <c r="T25" s="52">
        <v>1991</v>
      </c>
      <c r="U25" s="52" t="s">
        <v>2464</v>
      </c>
      <c r="V25" s="55">
        <v>33390</v>
      </c>
      <c r="W25" s="52"/>
      <c r="X25" s="52">
        <v>2</v>
      </c>
      <c r="Y25" s="52">
        <v>3</v>
      </c>
      <c r="Z25" s="53" t="s">
        <v>2506</v>
      </c>
      <c r="AA25" s="53" t="s">
        <v>2486</v>
      </c>
      <c r="AB25" s="53" t="s">
        <v>2384</v>
      </c>
      <c r="AC25" s="53" t="s">
        <v>2385</v>
      </c>
      <c r="AD25" s="53" t="s">
        <v>2507</v>
      </c>
      <c r="AE25" s="52" t="s">
        <v>2387</v>
      </c>
      <c r="AF25" s="56">
        <v>45114.25</v>
      </c>
    </row>
    <row r="26" spans="3:32">
      <c r="C26" s="102">
        <v>17</v>
      </c>
      <c r="D26" s="103"/>
      <c r="E26" s="52" t="s">
        <v>2508</v>
      </c>
      <c r="F26" s="104" t="s">
        <v>2509</v>
      </c>
      <c r="G26" s="105"/>
      <c r="H26" s="103"/>
      <c r="I26" s="104" t="s">
        <v>33</v>
      </c>
      <c r="J26" s="103"/>
      <c r="K26" s="52" t="s">
        <v>2510</v>
      </c>
      <c r="L26" s="53" t="s">
        <v>2398</v>
      </c>
      <c r="M26" s="53" t="s">
        <v>2399</v>
      </c>
      <c r="N26" s="53" t="s">
        <v>2453</v>
      </c>
      <c r="O26" s="53" t="s">
        <v>2511</v>
      </c>
      <c r="P26" s="53" t="s">
        <v>2455</v>
      </c>
      <c r="Q26" s="52" t="s">
        <v>2380</v>
      </c>
      <c r="R26" s="54">
        <v>181081980</v>
      </c>
      <c r="S26" s="55">
        <v>29718</v>
      </c>
      <c r="T26" s="52">
        <v>1981</v>
      </c>
      <c r="U26" s="52" t="s">
        <v>2456</v>
      </c>
      <c r="V26" s="55">
        <v>30319</v>
      </c>
      <c r="W26" s="52"/>
      <c r="X26" s="52">
        <v>1</v>
      </c>
      <c r="Y26" s="52">
        <v>4</v>
      </c>
      <c r="Z26" s="53" t="s">
        <v>2512</v>
      </c>
      <c r="AA26" s="53" t="s">
        <v>2513</v>
      </c>
      <c r="AB26" s="53" t="s">
        <v>2514</v>
      </c>
      <c r="AC26" s="53" t="s">
        <v>2515</v>
      </c>
      <c r="AD26" s="53" t="s">
        <v>2516</v>
      </c>
      <c r="AE26" s="52" t="s">
        <v>2517</v>
      </c>
      <c r="AF26" s="56">
        <v>45114.25</v>
      </c>
    </row>
    <row r="27" spans="3:32">
      <c r="C27" s="102">
        <v>18</v>
      </c>
      <c r="D27" s="103"/>
      <c r="E27" s="52" t="s">
        <v>2518</v>
      </c>
      <c r="F27" s="104" t="s">
        <v>2519</v>
      </c>
      <c r="G27" s="105"/>
      <c r="H27" s="103"/>
      <c r="I27" s="104" t="s">
        <v>34</v>
      </c>
      <c r="J27" s="103"/>
      <c r="K27" s="52" t="s">
        <v>2520</v>
      </c>
      <c r="L27" s="53" t="s">
        <v>2398</v>
      </c>
      <c r="M27" s="53" t="s">
        <v>2399</v>
      </c>
      <c r="N27" s="53" t="s">
        <v>2453</v>
      </c>
      <c r="O27" s="53" t="s">
        <v>2511</v>
      </c>
      <c r="P27" s="53" t="s">
        <v>2455</v>
      </c>
      <c r="Q27" s="52" t="s">
        <v>2380</v>
      </c>
      <c r="R27" s="54">
        <v>4.4011001589201848E+16</v>
      </c>
      <c r="S27" s="55">
        <v>43507</v>
      </c>
      <c r="T27" s="52">
        <v>2019</v>
      </c>
      <c r="U27" s="52" t="s">
        <v>2521</v>
      </c>
      <c r="V27" s="55">
        <v>43662</v>
      </c>
      <c r="W27" s="52"/>
      <c r="X27" s="52">
        <v>1</v>
      </c>
      <c r="Y27" s="52">
        <v>6</v>
      </c>
      <c r="Z27" s="53" t="s">
        <v>2522</v>
      </c>
      <c r="AA27" s="53" t="s">
        <v>2523</v>
      </c>
      <c r="AB27" s="53" t="s">
        <v>2524</v>
      </c>
      <c r="AC27" s="53" t="s">
        <v>2525</v>
      </c>
      <c r="AD27" s="53" t="s">
        <v>2526</v>
      </c>
      <c r="AE27" s="52" t="s">
        <v>2496</v>
      </c>
      <c r="AF27" s="56">
        <v>45114.25</v>
      </c>
    </row>
    <row r="28" spans="3:32">
      <c r="C28" s="102">
        <v>19</v>
      </c>
      <c r="D28" s="103"/>
      <c r="E28" s="52" t="s">
        <v>2527</v>
      </c>
      <c r="F28" s="104" t="s">
        <v>2528</v>
      </c>
      <c r="G28" s="105"/>
      <c r="H28" s="103"/>
      <c r="I28" s="104" t="s">
        <v>2529</v>
      </c>
      <c r="J28" s="103"/>
      <c r="K28" s="52" t="s">
        <v>2530</v>
      </c>
      <c r="L28" s="53" t="s">
        <v>2375</v>
      </c>
      <c r="M28" s="53" t="s">
        <v>2376</v>
      </c>
      <c r="N28" s="53" t="s">
        <v>2377</v>
      </c>
      <c r="O28" s="53" t="s">
        <v>2378</v>
      </c>
      <c r="P28" s="53" t="s">
        <v>2379</v>
      </c>
      <c r="Q28" s="52" t="s">
        <v>2380</v>
      </c>
      <c r="R28" s="54">
        <v>4.4000000547200016E+16</v>
      </c>
      <c r="S28" s="55">
        <v>36627</v>
      </c>
      <c r="T28" s="52">
        <v>2000</v>
      </c>
      <c r="U28" s="52" t="s">
        <v>2449</v>
      </c>
      <c r="V28" s="55">
        <v>36770</v>
      </c>
      <c r="W28" s="55">
        <v>41884</v>
      </c>
      <c r="X28" s="52">
        <v>0</v>
      </c>
      <c r="Y28" s="52">
        <v>0</v>
      </c>
      <c r="Z28" s="53" t="s">
        <v>2531</v>
      </c>
      <c r="AA28" s="53" t="s">
        <v>2532</v>
      </c>
      <c r="AB28" s="53" t="s">
        <v>2384</v>
      </c>
      <c r="AC28" s="53" t="s">
        <v>2385</v>
      </c>
      <c r="AD28" s="53" t="s">
        <v>2533</v>
      </c>
      <c r="AE28" s="52" t="s">
        <v>2387</v>
      </c>
      <c r="AF28" s="56">
        <v>45114.25</v>
      </c>
    </row>
    <row r="29" spans="3:32">
      <c r="C29" s="102">
        <v>20</v>
      </c>
      <c r="D29" s="103"/>
      <c r="E29" s="52" t="s">
        <v>2534</v>
      </c>
      <c r="F29" s="104" t="s">
        <v>2535</v>
      </c>
      <c r="G29" s="105"/>
      <c r="H29" s="103"/>
      <c r="I29" s="104" t="s">
        <v>35</v>
      </c>
      <c r="J29" s="103"/>
      <c r="K29" s="52" t="s">
        <v>2536</v>
      </c>
      <c r="L29" s="53" t="s">
        <v>2398</v>
      </c>
      <c r="M29" s="53" t="s">
        <v>2399</v>
      </c>
      <c r="N29" s="53" t="s">
        <v>2377</v>
      </c>
      <c r="O29" s="53" t="s">
        <v>2411</v>
      </c>
      <c r="P29" s="53" t="s">
        <v>2411</v>
      </c>
      <c r="Q29" s="52" t="s">
        <v>2380</v>
      </c>
      <c r="R29" s="54">
        <v>4.4000003069200824E+16</v>
      </c>
      <c r="S29" s="55">
        <v>39776</v>
      </c>
      <c r="T29" s="52">
        <v>2008</v>
      </c>
      <c r="U29" s="52" t="s">
        <v>2484</v>
      </c>
      <c r="V29" s="55">
        <v>39792</v>
      </c>
      <c r="W29" s="52"/>
      <c r="X29" s="52">
        <v>2</v>
      </c>
      <c r="Y29" s="52">
        <v>3</v>
      </c>
      <c r="Z29" s="53" t="s">
        <v>2537</v>
      </c>
      <c r="AA29" s="53" t="s">
        <v>2538</v>
      </c>
      <c r="AB29" s="53" t="s">
        <v>2539</v>
      </c>
      <c r="AC29" s="53" t="s">
        <v>2540</v>
      </c>
      <c r="AD29" s="53" t="s">
        <v>2541</v>
      </c>
      <c r="AE29" s="52" t="s">
        <v>2542</v>
      </c>
      <c r="AF29" s="56">
        <v>45114.25</v>
      </c>
    </row>
    <row r="30" spans="3:32">
      <c r="C30" s="102">
        <v>21</v>
      </c>
      <c r="D30" s="103"/>
      <c r="E30" s="52" t="s">
        <v>2543</v>
      </c>
      <c r="F30" s="104" t="s">
        <v>2544</v>
      </c>
      <c r="G30" s="105"/>
      <c r="H30" s="103"/>
      <c r="I30" s="104" t="s">
        <v>36</v>
      </c>
      <c r="J30" s="103"/>
      <c r="K30" s="52" t="s">
        <v>2545</v>
      </c>
      <c r="L30" s="53" t="s">
        <v>2398</v>
      </c>
      <c r="M30" s="53" t="s">
        <v>2399</v>
      </c>
      <c r="N30" s="53" t="s">
        <v>2377</v>
      </c>
      <c r="O30" s="53" t="s">
        <v>2411</v>
      </c>
      <c r="P30" s="53" t="s">
        <v>2411</v>
      </c>
      <c r="Q30" s="52" t="s">
        <v>2380</v>
      </c>
      <c r="R30" s="54">
        <v>4.4000004017200616E+16</v>
      </c>
      <c r="S30" s="55">
        <v>39107</v>
      </c>
      <c r="T30" s="52">
        <v>2007</v>
      </c>
      <c r="U30" s="52" t="s">
        <v>2412</v>
      </c>
      <c r="V30" s="55">
        <v>39321</v>
      </c>
      <c r="W30" s="52"/>
      <c r="X30" s="52">
        <v>1</v>
      </c>
      <c r="Y30" s="52">
        <v>2</v>
      </c>
      <c r="Z30" s="53" t="s">
        <v>2546</v>
      </c>
      <c r="AA30" s="53" t="s">
        <v>2547</v>
      </c>
      <c r="AB30" s="53" t="s">
        <v>2384</v>
      </c>
      <c r="AC30" s="53" t="s">
        <v>2385</v>
      </c>
      <c r="AD30" s="53" t="s">
        <v>2548</v>
      </c>
      <c r="AE30" s="52" t="s">
        <v>2387</v>
      </c>
      <c r="AF30" s="56">
        <v>45114.25</v>
      </c>
    </row>
    <row r="31" spans="3:32">
      <c r="C31" s="102">
        <v>22</v>
      </c>
      <c r="D31" s="103"/>
      <c r="E31" s="52" t="s">
        <v>2549</v>
      </c>
      <c r="F31" s="104" t="s">
        <v>2550</v>
      </c>
      <c r="G31" s="105"/>
      <c r="H31" s="103"/>
      <c r="I31" s="104" t="s">
        <v>2551</v>
      </c>
      <c r="J31" s="103"/>
      <c r="K31" s="52" t="s">
        <v>2552</v>
      </c>
      <c r="L31" s="53" t="s">
        <v>2375</v>
      </c>
      <c r="M31" s="53" t="s">
        <v>2376</v>
      </c>
      <c r="N31" s="53" t="s">
        <v>2377</v>
      </c>
      <c r="O31" s="53" t="s">
        <v>2378</v>
      </c>
      <c r="P31" s="53" t="s">
        <v>2379</v>
      </c>
      <c r="Q31" s="52" t="s">
        <v>2380</v>
      </c>
      <c r="R31" s="54">
        <v>4.4000003481199408E+16</v>
      </c>
      <c r="S31" s="55">
        <v>34634</v>
      </c>
      <c r="T31" s="52">
        <v>1994</v>
      </c>
      <c r="U31" s="52" t="s">
        <v>2400</v>
      </c>
      <c r="V31" s="55">
        <v>34820</v>
      </c>
      <c r="W31" s="55">
        <v>42108</v>
      </c>
      <c r="X31" s="52">
        <v>0</v>
      </c>
      <c r="Y31" s="52">
        <v>0</v>
      </c>
      <c r="Z31" s="53" t="s">
        <v>2553</v>
      </c>
      <c r="AA31" s="53" t="s">
        <v>2554</v>
      </c>
      <c r="AB31" s="53" t="s">
        <v>2555</v>
      </c>
      <c r="AC31" s="53" t="s">
        <v>2385</v>
      </c>
      <c r="AD31" s="53"/>
      <c r="AE31" s="52" t="s">
        <v>2387</v>
      </c>
      <c r="AF31" s="56">
        <v>45114.25</v>
      </c>
    </row>
    <row r="32" spans="3:32">
      <c r="C32" s="102">
        <v>23</v>
      </c>
      <c r="D32" s="103"/>
      <c r="E32" s="52" t="s">
        <v>2556</v>
      </c>
      <c r="F32" s="104" t="s">
        <v>2557</v>
      </c>
      <c r="G32" s="105"/>
      <c r="H32" s="103"/>
      <c r="I32" s="104" t="s">
        <v>1231</v>
      </c>
      <c r="J32" s="103"/>
      <c r="K32" s="52" t="s">
        <v>2558</v>
      </c>
      <c r="L32" s="53" t="s">
        <v>2559</v>
      </c>
      <c r="M32" s="53" t="s">
        <v>2376</v>
      </c>
      <c r="N32" s="53" t="s">
        <v>2377</v>
      </c>
      <c r="O32" s="53" t="s">
        <v>2378</v>
      </c>
      <c r="P32" s="53" t="s">
        <v>2379</v>
      </c>
      <c r="Q32" s="52" t="s">
        <v>2380</v>
      </c>
      <c r="R32" s="54">
        <v>4.4000000668200112E+16</v>
      </c>
      <c r="S32" s="55">
        <v>36979</v>
      </c>
      <c r="T32" s="52">
        <v>2001</v>
      </c>
      <c r="U32" s="52" t="s">
        <v>2560</v>
      </c>
      <c r="V32" s="55">
        <v>37049</v>
      </c>
      <c r="W32" s="55">
        <v>39309</v>
      </c>
      <c r="X32" s="52">
        <v>0</v>
      </c>
      <c r="Y32" s="52">
        <v>0</v>
      </c>
      <c r="Z32" s="53"/>
      <c r="AA32" s="53"/>
      <c r="AB32" s="53" t="s">
        <v>2561</v>
      </c>
      <c r="AC32" s="53" t="s">
        <v>2385</v>
      </c>
      <c r="AD32" s="53"/>
      <c r="AE32" s="52" t="s">
        <v>2387</v>
      </c>
      <c r="AF32" s="56">
        <v>45114.25</v>
      </c>
    </row>
    <row r="33" spans="3:32">
      <c r="C33" s="102">
        <v>24</v>
      </c>
      <c r="D33" s="103"/>
      <c r="E33" s="52" t="s">
        <v>2562</v>
      </c>
      <c r="F33" s="104" t="s">
        <v>2563</v>
      </c>
      <c r="G33" s="105"/>
      <c r="H33" s="103"/>
      <c r="I33" s="104" t="s">
        <v>2564</v>
      </c>
      <c r="J33" s="103"/>
      <c r="K33" s="52" t="s">
        <v>2565</v>
      </c>
      <c r="L33" s="53" t="s">
        <v>2375</v>
      </c>
      <c r="M33" s="53" t="s">
        <v>2376</v>
      </c>
      <c r="N33" s="53" t="s">
        <v>2377</v>
      </c>
      <c r="O33" s="53" t="s">
        <v>2378</v>
      </c>
      <c r="P33" s="53" t="s">
        <v>2379</v>
      </c>
      <c r="Q33" s="52" t="s">
        <v>2380</v>
      </c>
      <c r="R33" s="54">
        <v>30000013791984</v>
      </c>
      <c r="S33" s="55">
        <v>31015</v>
      </c>
      <c r="T33" s="52">
        <v>1984</v>
      </c>
      <c r="U33" s="52" t="s">
        <v>2484</v>
      </c>
      <c r="V33" s="55">
        <v>31048</v>
      </c>
      <c r="W33" s="55">
        <v>43315</v>
      </c>
      <c r="X33" s="52">
        <v>0</v>
      </c>
      <c r="Y33" s="52">
        <v>0</v>
      </c>
      <c r="Z33" s="53" t="s">
        <v>2566</v>
      </c>
      <c r="AA33" s="53" t="s">
        <v>2567</v>
      </c>
      <c r="AB33" s="53" t="s">
        <v>2568</v>
      </c>
      <c r="AC33" s="53" t="s">
        <v>2569</v>
      </c>
      <c r="AD33" s="53" t="s">
        <v>2570</v>
      </c>
      <c r="AE33" s="52" t="s">
        <v>2406</v>
      </c>
      <c r="AF33" s="56">
        <v>45114.25</v>
      </c>
    </row>
    <row r="34" spans="3:32">
      <c r="C34" s="102">
        <v>25</v>
      </c>
      <c r="D34" s="103"/>
      <c r="E34" s="52" t="s">
        <v>2571</v>
      </c>
      <c r="F34" s="104" t="s">
        <v>2572</v>
      </c>
      <c r="G34" s="105"/>
      <c r="H34" s="103"/>
      <c r="I34" s="104" t="s">
        <v>2573</v>
      </c>
      <c r="J34" s="103"/>
      <c r="K34" s="52" t="s">
        <v>2574</v>
      </c>
      <c r="L34" s="53" t="s">
        <v>2559</v>
      </c>
      <c r="M34" s="53" t="s">
        <v>2376</v>
      </c>
      <c r="N34" s="53" t="s">
        <v>2377</v>
      </c>
      <c r="O34" s="53" t="s">
        <v>2378</v>
      </c>
      <c r="P34" s="53" t="s">
        <v>2379</v>
      </c>
      <c r="Q34" s="52" t="s">
        <v>2380</v>
      </c>
      <c r="R34" s="54">
        <v>336141983</v>
      </c>
      <c r="S34" s="55">
        <v>30951</v>
      </c>
      <c r="T34" s="52">
        <v>1984</v>
      </c>
      <c r="U34" s="52" t="s">
        <v>2464</v>
      </c>
      <c r="V34" s="52"/>
      <c r="W34" s="55">
        <v>35123</v>
      </c>
      <c r="X34" s="52">
        <v>0</v>
      </c>
      <c r="Y34" s="52">
        <v>0</v>
      </c>
      <c r="Z34" s="53"/>
      <c r="AA34" s="53"/>
      <c r="AB34" s="53" t="s">
        <v>2441</v>
      </c>
      <c r="AC34" s="53" t="s">
        <v>2442</v>
      </c>
      <c r="AD34" s="53"/>
      <c r="AE34" s="52" t="s">
        <v>2444</v>
      </c>
      <c r="AF34" s="56">
        <v>45114.25</v>
      </c>
    </row>
    <row r="35" spans="3:32">
      <c r="C35" s="102">
        <v>26</v>
      </c>
      <c r="D35" s="103"/>
      <c r="E35" s="52" t="s">
        <v>2575</v>
      </c>
      <c r="F35" s="104" t="s">
        <v>2576</v>
      </c>
      <c r="G35" s="105"/>
      <c r="H35" s="103"/>
      <c r="I35" s="104" t="s">
        <v>2577</v>
      </c>
      <c r="J35" s="103"/>
      <c r="K35" s="52" t="s">
        <v>2578</v>
      </c>
      <c r="L35" s="53" t="s">
        <v>2375</v>
      </c>
      <c r="M35" s="53" t="s">
        <v>2376</v>
      </c>
      <c r="N35" s="53" t="s">
        <v>2377</v>
      </c>
      <c r="O35" s="53" t="s">
        <v>2378</v>
      </c>
      <c r="P35" s="53" t="s">
        <v>2379</v>
      </c>
      <c r="Q35" s="52" t="s">
        <v>2380</v>
      </c>
      <c r="R35" s="54">
        <v>3014371978</v>
      </c>
      <c r="S35" s="55">
        <v>28915</v>
      </c>
      <c r="T35" s="52">
        <v>1979</v>
      </c>
      <c r="U35" s="52" t="s">
        <v>2560</v>
      </c>
      <c r="V35" s="55">
        <v>28150</v>
      </c>
      <c r="W35" s="55">
        <v>41844</v>
      </c>
      <c r="X35" s="52">
        <v>0</v>
      </c>
      <c r="Y35" s="52">
        <v>0</v>
      </c>
      <c r="Z35" s="53" t="s">
        <v>2579</v>
      </c>
      <c r="AA35" s="53" t="s">
        <v>2580</v>
      </c>
      <c r="AB35" s="53" t="s">
        <v>2384</v>
      </c>
      <c r="AC35" s="53" t="s">
        <v>2385</v>
      </c>
      <c r="AD35" s="53" t="s">
        <v>2581</v>
      </c>
      <c r="AE35" s="52" t="s">
        <v>2387</v>
      </c>
      <c r="AF35" s="56">
        <v>45114.25</v>
      </c>
    </row>
    <row r="36" spans="3:32">
      <c r="C36" s="102">
        <v>27</v>
      </c>
      <c r="D36" s="103"/>
      <c r="E36" s="52" t="s">
        <v>2582</v>
      </c>
      <c r="F36" s="104"/>
      <c r="G36" s="105"/>
      <c r="H36" s="103"/>
      <c r="I36" s="104" t="s">
        <v>2583</v>
      </c>
      <c r="J36" s="103"/>
      <c r="K36" s="52" t="s">
        <v>2584</v>
      </c>
      <c r="L36" s="53" t="s">
        <v>2559</v>
      </c>
      <c r="M36" s="53" t="s">
        <v>2376</v>
      </c>
      <c r="N36" s="53" t="s">
        <v>2377</v>
      </c>
      <c r="O36" s="53" t="s">
        <v>2378</v>
      </c>
      <c r="P36" s="53" t="s">
        <v>2379</v>
      </c>
      <c r="Q36" s="52" t="s">
        <v>2380</v>
      </c>
      <c r="R36" s="54">
        <v>300000015791984</v>
      </c>
      <c r="S36" s="55">
        <v>31069</v>
      </c>
      <c r="T36" s="52">
        <v>1985</v>
      </c>
      <c r="U36" s="52" t="s">
        <v>2412</v>
      </c>
      <c r="V36" s="55">
        <v>31394</v>
      </c>
      <c r="W36" s="55">
        <v>32723</v>
      </c>
      <c r="X36" s="52">
        <v>0</v>
      </c>
      <c r="Y36" s="52">
        <v>0</v>
      </c>
      <c r="Z36" s="53" t="s">
        <v>2585</v>
      </c>
      <c r="AA36" s="53" t="s">
        <v>2586</v>
      </c>
      <c r="AB36" s="53" t="s">
        <v>2587</v>
      </c>
      <c r="AC36" s="53" t="s">
        <v>2385</v>
      </c>
      <c r="AD36" s="53"/>
      <c r="AE36" s="52" t="s">
        <v>2387</v>
      </c>
      <c r="AF36" s="56">
        <v>45114.25</v>
      </c>
    </row>
    <row r="37" spans="3:32">
      <c r="C37" s="102">
        <v>28</v>
      </c>
      <c r="D37" s="103"/>
      <c r="E37" s="52" t="s">
        <v>2588</v>
      </c>
      <c r="F37" s="104" t="s">
        <v>2589</v>
      </c>
      <c r="G37" s="105"/>
      <c r="H37" s="103"/>
      <c r="I37" s="104" t="s">
        <v>2590</v>
      </c>
      <c r="J37" s="103"/>
      <c r="K37" s="52" t="s">
        <v>2591</v>
      </c>
      <c r="L37" s="53" t="s">
        <v>2559</v>
      </c>
      <c r="M37" s="53" t="s">
        <v>2376</v>
      </c>
      <c r="N37" s="53" t="s">
        <v>2377</v>
      </c>
      <c r="O37" s="53" t="s">
        <v>2378</v>
      </c>
      <c r="P37" s="53" t="s">
        <v>2379</v>
      </c>
      <c r="Q37" s="52" t="s">
        <v>2380</v>
      </c>
      <c r="R37" s="54">
        <v>3018481979</v>
      </c>
      <c r="S37" s="55">
        <v>29669</v>
      </c>
      <c r="T37" s="52">
        <v>1981</v>
      </c>
      <c r="U37" s="52" t="s">
        <v>2560</v>
      </c>
      <c r="V37" s="55">
        <v>29698</v>
      </c>
      <c r="W37" s="55">
        <v>35312</v>
      </c>
      <c r="X37" s="52">
        <v>0</v>
      </c>
      <c r="Y37" s="52">
        <v>0</v>
      </c>
      <c r="Z37" s="53"/>
      <c r="AA37" s="53"/>
      <c r="AB37" s="53" t="s">
        <v>2514</v>
      </c>
      <c r="AC37" s="53" t="s">
        <v>2515</v>
      </c>
      <c r="AD37" s="53"/>
      <c r="AE37" s="52" t="s">
        <v>2517</v>
      </c>
      <c r="AF37" s="56">
        <v>45114.25</v>
      </c>
    </row>
    <row r="38" spans="3:32">
      <c r="C38" s="102">
        <v>29</v>
      </c>
      <c r="D38" s="103"/>
      <c r="E38" s="52" t="s">
        <v>2592</v>
      </c>
      <c r="F38" s="104" t="s">
        <v>2593</v>
      </c>
      <c r="G38" s="105"/>
      <c r="H38" s="103"/>
      <c r="I38" s="104" t="s">
        <v>37</v>
      </c>
      <c r="J38" s="103"/>
      <c r="K38" s="52" t="s">
        <v>2594</v>
      </c>
      <c r="L38" s="53" t="s">
        <v>2398</v>
      </c>
      <c r="M38" s="53" t="s">
        <v>2399</v>
      </c>
      <c r="N38" s="53" t="s">
        <v>2377</v>
      </c>
      <c r="O38" s="53" t="s">
        <v>2378</v>
      </c>
      <c r="P38" s="53" t="s">
        <v>2379</v>
      </c>
      <c r="Q38" s="52" t="s">
        <v>2380</v>
      </c>
      <c r="R38" s="54">
        <v>4.4000000653199952E+16</v>
      </c>
      <c r="S38" s="55">
        <v>36220</v>
      </c>
      <c r="T38" s="52">
        <v>1999</v>
      </c>
      <c r="U38" s="52" t="s">
        <v>2560</v>
      </c>
      <c r="V38" s="55">
        <v>36281</v>
      </c>
      <c r="W38" s="52"/>
      <c r="X38" s="52">
        <v>1</v>
      </c>
      <c r="Y38" s="52">
        <v>4</v>
      </c>
      <c r="Z38" s="53" t="s">
        <v>2595</v>
      </c>
      <c r="AA38" s="53" t="s">
        <v>2596</v>
      </c>
      <c r="AB38" s="53" t="s">
        <v>2384</v>
      </c>
      <c r="AC38" s="53" t="s">
        <v>2385</v>
      </c>
      <c r="AD38" s="53" t="s">
        <v>2597</v>
      </c>
      <c r="AE38" s="52" t="s">
        <v>2387</v>
      </c>
      <c r="AF38" s="56">
        <v>45114.25</v>
      </c>
    </row>
    <row r="39" spans="3:32">
      <c r="C39" s="102">
        <v>30</v>
      </c>
      <c r="D39" s="103"/>
      <c r="E39" s="52" t="s">
        <v>2598</v>
      </c>
      <c r="F39" s="104" t="s">
        <v>2599</v>
      </c>
      <c r="G39" s="105"/>
      <c r="H39" s="103"/>
      <c r="I39" s="104" t="s">
        <v>792</v>
      </c>
      <c r="J39" s="103"/>
      <c r="K39" s="52" t="s">
        <v>2600</v>
      </c>
      <c r="L39" s="53" t="s">
        <v>2375</v>
      </c>
      <c r="M39" s="53" t="s">
        <v>2376</v>
      </c>
      <c r="N39" s="53" t="s">
        <v>2377</v>
      </c>
      <c r="O39" s="53" t="s">
        <v>2378</v>
      </c>
      <c r="P39" s="53" t="s">
        <v>2379</v>
      </c>
      <c r="Q39" s="52" t="s">
        <v>2380</v>
      </c>
      <c r="R39" s="54">
        <v>4.40000029541994E+16</v>
      </c>
      <c r="S39" s="55">
        <v>34655</v>
      </c>
      <c r="T39" s="52">
        <v>1994</v>
      </c>
      <c r="U39" s="52" t="s">
        <v>2484</v>
      </c>
      <c r="V39" s="55">
        <v>34813</v>
      </c>
      <c r="W39" s="55">
        <v>41863</v>
      </c>
      <c r="X39" s="52">
        <v>0</v>
      </c>
      <c r="Y39" s="52">
        <v>0</v>
      </c>
      <c r="Z39" s="53" t="s">
        <v>2601</v>
      </c>
      <c r="AA39" s="53" t="s">
        <v>2602</v>
      </c>
      <c r="AB39" s="53" t="s">
        <v>2603</v>
      </c>
      <c r="AC39" s="53" t="s">
        <v>2385</v>
      </c>
      <c r="AD39" s="53" t="s">
        <v>2604</v>
      </c>
      <c r="AE39" s="52" t="s">
        <v>2387</v>
      </c>
      <c r="AF39" s="56">
        <v>45114.25</v>
      </c>
    </row>
    <row r="40" spans="3:32">
      <c r="C40" s="102">
        <v>31</v>
      </c>
      <c r="D40" s="103"/>
      <c r="E40" s="52" t="s">
        <v>2605</v>
      </c>
      <c r="F40" s="104" t="s">
        <v>2606</v>
      </c>
      <c r="G40" s="105"/>
      <c r="H40" s="103"/>
      <c r="I40" s="104" t="s">
        <v>2607</v>
      </c>
      <c r="J40" s="103"/>
      <c r="K40" s="52" t="s">
        <v>2608</v>
      </c>
      <c r="L40" s="53" t="s">
        <v>2559</v>
      </c>
      <c r="M40" s="53" t="s">
        <v>2376</v>
      </c>
      <c r="N40" s="53" t="s">
        <v>2377</v>
      </c>
      <c r="O40" s="53" t="s">
        <v>2378</v>
      </c>
      <c r="P40" s="53" t="s">
        <v>2379</v>
      </c>
      <c r="Q40" s="52" t="s">
        <v>2380</v>
      </c>
      <c r="R40" s="54">
        <v>440000028731993</v>
      </c>
      <c r="S40" s="55">
        <v>34247</v>
      </c>
      <c r="T40" s="52">
        <v>1993</v>
      </c>
      <c r="U40" s="52" t="s">
        <v>2400</v>
      </c>
      <c r="V40" s="55">
        <v>34759</v>
      </c>
      <c r="W40" s="55">
        <v>38597</v>
      </c>
      <c r="X40" s="52">
        <v>0</v>
      </c>
      <c r="Y40" s="52">
        <v>0</v>
      </c>
      <c r="Z40" s="53"/>
      <c r="AA40" s="53"/>
      <c r="AB40" s="53" t="s">
        <v>2384</v>
      </c>
      <c r="AC40" s="53" t="s">
        <v>2385</v>
      </c>
      <c r="AD40" s="53"/>
      <c r="AE40" s="52" t="s">
        <v>2387</v>
      </c>
      <c r="AF40" s="56">
        <v>45114.25</v>
      </c>
    </row>
    <row r="41" spans="3:32">
      <c r="C41" s="102">
        <v>32</v>
      </c>
      <c r="D41" s="103"/>
      <c r="E41" s="52" t="s">
        <v>2609</v>
      </c>
      <c r="F41" s="104" t="s">
        <v>2610</v>
      </c>
      <c r="G41" s="105"/>
      <c r="H41" s="103"/>
      <c r="I41" s="104" t="s">
        <v>38</v>
      </c>
      <c r="J41" s="103"/>
      <c r="K41" s="52" t="s">
        <v>2611</v>
      </c>
      <c r="L41" s="53" t="s">
        <v>2398</v>
      </c>
      <c r="M41" s="53" t="s">
        <v>2399</v>
      </c>
      <c r="N41" s="53" t="s">
        <v>2377</v>
      </c>
      <c r="O41" s="53" t="s">
        <v>2378</v>
      </c>
      <c r="P41" s="53" t="s">
        <v>2379</v>
      </c>
      <c r="Q41" s="52" t="s">
        <v>2380</v>
      </c>
      <c r="R41" s="54">
        <v>3013971978</v>
      </c>
      <c r="S41" s="55">
        <v>29458</v>
      </c>
      <c r="T41" s="52">
        <v>1980</v>
      </c>
      <c r="U41" s="52" t="s">
        <v>2381</v>
      </c>
      <c r="V41" s="55">
        <v>29459</v>
      </c>
      <c r="W41" s="52"/>
      <c r="X41" s="52">
        <v>3</v>
      </c>
      <c r="Y41" s="52">
        <v>3</v>
      </c>
      <c r="Z41" s="53" t="s">
        <v>2612</v>
      </c>
      <c r="AA41" s="53" t="s">
        <v>2613</v>
      </c>
      <c r="AB41" s="53" t="s">
        <v>2493</v>
      </c>
      <c r="AC41" s="53" t="s">
        <v>2494</v>
      </c>
      <c r="AD41" s="53" t="s">
        <v>2614</v>
      </c>
      <c r="AE41" s="52" t="s">
        <v>2496</v>
      </c>
      <c r="AF41" s="56">
        <v>45114.25</v>
      </c>
    </row>
    <row r="42" spans="3:32">
      <c r="C42" s="102">
        <v>33</v>
      </c>
      <c r="D42" s="103"/>
      <c r="E42" s="52" t="s">
        <v>2615</v>
      </c>
      <c r="F42" s="104" t="s">
        <v>2616</v>
      </c>
      <c r="G42" s="105"/>
      <c r="H42" s="103"/>
      <c r="I42" s="104" t="s">
        <v>39</v>
      </c>
      <c r="J42" s="103"/>
      <c r="K42" s="52" t="s">
        <v>2617</v>
      </c>
      <c r="L42" s="53" t="s">
        <v>2398</v>
      </c>
      <c r="M42" s="53" t="s">
        <v>2399</v>
      </c>
      <c r="N42" s="53" t="s">
        <v>2453</v>
      </c>
      <c r="O42" s="53" t="s">
        <v>2470</v>
      </c>
      <c r="P42" s="53" t="s">
        <v>2455</v>
      </c>
      <c r="Q42" s="52" t="s">
        <v>2380</v>
      </c>
      <c r="R42" s="54">
        <v>3018781979</v>
      </c>
      <c r="S42" s="55">
        <v>29047</v>
      </c>
      <c r="T42" s="52">
        <v>1979</v>
      </c>
      <c r="U42" s="52" t="s">
        <v>2432</v>
      </c>
      <c r="V42" s="55">
        <v>29047</v>
      </c>
      <c r="W42" s="52"/>
      <c r="X42" s="52">
        <v>2</v>
      </c>
      <c r="Y42" s="52">
        <v>6</v>
      </c>
      <c r="Z42" s="53" t="s">
        <v>2618</v>
      </c>
      <c r="AA42" s="53" t="s">
        <v>2619</v>
      </c>
      <c r="AB42" s="53" t="s">
        <v>2620</v>
      </c>
      <c r="AC42" s="53" t="s">
        <v>2569</v>
      </c>
      <c r="AD42" s="53" t="s">
        <v>2621</v>
      </c>
      <c r="AE42" s="52" t="s">
        <v>2406</v>
      </c>
      <c r="AF42" s="56">
        <v>45114.25</v>
      </c>
    </row>
    <row r="43" spans="3:32">
      <c r="C43" s="102">
        <v>34</v>
      </c>
      <c r="D43" s="103"/>
      <c r="E43" s="52" t="s">
        <v>2622</v>
      </c>
      <c r="F43" s="104" t="s">
        <v>2623</v>
      </c>
      <c r="G43" s="105"/>
      <c r="H43" s="103"/>
      <c r="I43" s="104" t="s">
        <v>40</v>
      </c>
      <c r="J43" s="103"/>
      <c r="K43" s="52" t="s">
        <v>2624</v>
      </c>
      <c r="L43" s="53" t="s">
        <v>2398</v>
      </c>
      <c r="M43" s="53" t="s">
        <v>2399</v>
      </c>
      <c r="N43" s="53" t="s">
        <v>2377</v>
      </c>
      <c r="O43" s="53" t="s">
        <v>2378</v>
      </c>
      <c r="P43" s="53" t="s">
        <v>2379</v>
      </c>
      <c r="Q43" s="52" t="s">
        <v>2625</v>
      </c>
      <c r="R43" s="54">
        <v>3000036121985</v>
      </c>
      <c r="S43" s="55">
        <v>31806</v>
      </c>
      <c r="T43" s="52">
        <v>1987</v>
      </c>
      <c r="U43" s="52" t="s">
        <v>2412</v>
      </c>
      <c r="V43" s="55">
        <v>31825</v>
      </c>
      <c r="W43" s="52"/>
      <c r="X43" s="52">
        <v>13</v>
      </c>
      <c r="Y43" s="52">
        <v>16</v>
      </c>
      <c r="Z43" s="53" t="s">
        <v>2626</v>
      </c>
      <c r="AA43" s="53" t="s">
        <v>2627</v>
      </c>
      <c r="AB43" s="53" t="s">
        <v>2384</v>
      </c>
      <c r="AC43" s="53" t="s">
        <v>2385</v>
      </c>
      <c r="AD43" s="53" t="s">
        <v>2628</v>
      </c>
      <c r="AE43" s="52" t="s">
        <v>2387</v>
      </c>
      <c r="AF43" s="56">
        <v>45114.25</v>
      </c>
    </row>
    <row r="44" spans="3:32">
      <c r="C44" s="102">
        <v>35</v>
      </c>
      <c r="D44" s="103"/>
      <c r="E44" s="52" t="s">
        <v>2629</v>
      </c>
      <c r="F44" s="104" t="s">
        <v>2630</v>
      </c>
      <c r="G44" s="105"/>
      <c r="H44" s="103"/>
      <c r="I44" s="104" t="s">
        <v>2631</v>
      </c>
      <c r="J44" s="103"/>
      <c r="K44" s="52" t="s">
        <v>2632</v>
      </c>
      <c r="L44" s="53" t="s">
        <v>2421</v>
      </c>
      <c r="M44" s="53" t="s">
        <v>2376</v>
      </c>
      <c r="N44" s="53" t="s">
        <v>2377</v>
      </c>
      <c r="O44" s="53" t="s">
        <v>2378</v>
      </c>
      <c r="P44" s="53" t="s">
        <v>2379</v>
      </c>
      <c r="Q44" s="52" t="s">
        <v>2380</v>
      </c>
      <c r="R44" s="54">
        <v>116361979</v>
      </c>
      <c r="S44" s="55">
        <v>29340</v>
      </c>
      <c r="T44" s="52">
        <v>1980</v>
      </c>
      <c r="U44" s="52" t="s">
        <v>2449</v>
      </c>
      <c r="V44" s="55">
        <v>29426</v>
      </c>
      <c r="W44" s="55">
        <v>42212</v>
      </c>
      <c r="X44" s="52">
        <v>0</v>
      </c>
      <c r="Y44" s="52">
        <v>0</v>
      </c>
      <c r="Z44" s="53" t="s">
        <v>2633</v>
      </c>
      <c r="AA44" s="53" t="s">
        <v>2634</v>
      </c>
      <c r="AB44" s="53" t="s">
        <v>2493</v>
      </c>
      <c r="AC44" s="53" t="s">
        <v>2494</v>
      </c>
      <c r="AD44" s="53" t="s">
        <v>2635</v>
      </c>
      <c r="AE44" s="52" t="s">
        <v>2496</v>
      </c>
      <c r="AF44" s="56">
        <v>45114.25</v>
      </c>
    </row>
    <row r="45" spans="3:32">
      <c r="C45" s="102">
        <v>36</v>
      </c>
      <c r="D45" s="103"/>
      <c r="E45" s="52" t="s">
        <v>2636</v>
      </c>
      <c r="F45" s="104" t="s">
        <v>2637</v>
      </c>
      <c r="G45" s="105"/>
      <c r="H45" s="103"/>
      <c r="I45" s="104" t="s">
        <v>41</v>
      </c>
      <c r="J45" s="103"/>
      <c r="K45" s="52" t="s">
        <v>2638</v>
      </c>
      <c r="L45" s="53" t="s">
        <v>2398</v>
      </c>
      <c r="M45" s="53" t="s">
        <v>2399</v>
      </c>
      <c r="N45" s="53" t="s">
        <v>2453</v>
      </c>
      <c r="O45" s="53" t="s">
        <v>2470</v>
      </c>
      <c r="P45" s="53" t="s">
        <v>2455</v>
      </c>
      <c r="Q45" s="52" t="s">
        <v>2380</v>
      </c>
      <c r="R45" s="54">
        <v>3018811979</v>
      </c>
      <c r="S45" s="55">
        <v>29208</v>
      </c>
      <c r="T45" s="52">
        <v>1979</v>
      </c>
      <c r="U45" s="52" t="s">
        <v>2471</v>
      </c>
      <c r="V45" s="55">
        <v>29208</v>
      </c>
      <c r="W45" s="52"/>
      <c r="X45" s="52">
        <v>7</v>
      </c>
      <c r="Y45" s="52">
        <v>135</v>
      </c>
      <c r="Z45" s="53" t="s">
        <v>2639</v>
      </c>
      <c r="AA45" s="53" t="s">
        <v>2640</v>
      </c>
      <c r="AB45" s="53" t="s">
        <v>2641</v>
      </c>
      <c r="AC45" s="53" t="s">
        <v>2642</v>
      </c>
      <c r="AD45" s="53" t="s">
        <v>2643</v>
      </c>
      <c r="AE45" s="52" t="s">
        <v>2517</v>
      </c>
      <c r="AF45" s="56">
        <v>45114.25</v>
      </c>
    </row>
    <row r="46" spans="3:32">
      <c r="C46" s="102">
        <v>37</v>
      </c>
      <c r="D46" s="103"/>
      <c r="E46" s="52" t="s">
        <v>2644</v>
      </c>
      <c r="F46" s="104" t="s">
        <v>2645</v>
      </c>
      <c r="G46" s="105"/>
      <c r="H46" s="103"/>
      <c r="I46" s="104" t="s">
        <v>42</v>
      </c>
      <c r="J46" s="103"/>
      <c r="K46" s="52" t="s">
        <v>2646</v>
      </c>
      <c r="L46" s="53" t="s">
        <v>2398</v>
      </c>
      <c r="M46" s="53" t="s">
        <v>2399</v>
      </c>
      <c r="N46" s="53" t="s">
        <v>2377</v>
      </c>
      <c r="O46" s="53" t="s">
        <v>2378</v>
      </c>
      <c r="P46" s="53" t="s">
        <v>2379</v>
      </c>
      <c r="Q46" s="52" t="s">
        <v>2380</v>
      </c>
      <c r="R46" s="54">
        <v>300000036101985</v>
      </c>
      <c r="S46" s="55">
        <v>31553</v>
      </c>
      <c r="T46" s="52">
        <v>1986</v>
      </c>
      <c r="U46" s="52" t="s">
        <v>2456</v>
      </c>
      <c r="V46" s="55">
        <v>31553</v>
      </c>
      <c r="W46" s="52"/>
      <c r="X46" s="52">
        <v>2</v>
      </c>
      <c r="Y46" s="52">
        <v>3</v>
      </c>
      <c r="Z46" s="53" t="s">
        <v>2647</v>
      </c>
      <c r="AA46" s="53" t="s">
        <v>2648</v>
      </c>
      <c r="AB46" s="53" t="s">
        <v>2474</v>
      </c>
      <c r="AC46" s="53" t="s">
        <v>2475</v>
      </c>
      <c r="AD46" s="53" t="s">
        <v>2649</v>
      </c>
      <c r="AE46" s="52" t="s">
        <v>2406</v>
      </c>
      <c r="AF46" s="56">
        <v>45114.25</v>
      </c>
    </row>
    <row r="47" spans="3:32" ht="23">
      <c r="C47" s="102">
        <v>38</v>
      </c>
      <c r="D47" s="103"/>
      <c r="E47" s="52" t="s">
        <v>2650</v>
      </c>
      <c r="F47" s="104" t="s">
        <v>2651</v>
      </c>
      <c r="G47" s="105"/>
      <c r="H47" s="103"/>
      <c r="I47" s="104" t="s">
        <v>43</v>
      </c>
      <c r="J47" s="103"/>
      <c r="K47" s="52" t="s">
        <v>2652</v>
      </c>
      <c r="L47" s="53" t="s">
        <v>2398</v>
      </c>
      <c r="M47" s="53" t="s">
        <v>2399</v>
      </c>
      <c r="N47" s="53" t="s">
        <v>2377</v>
      </c>
      <c r="O47" s="53" t="s">
        <v>2378</v>
      </c>
      <c r="P47" s="53" t="s">
        <v>2379</v>
      </c>
      <c r="Q47" s="52" t="s">
        <v>2380</v>
      </c>
      <c r="R47" s="54">
        <v>300000053611986</v>
      </c>
      <c r="S47" s="55">
        <v>31770</v>
      </c>
      <c r="T47" s="52">
        <v>1986</v>
      </c>
      <c r="U47" s="52" t="s">
        <v>2471</v>
      </c>
      <c r="V47" s="55">
        <v>31786</v>
      </c>
      <c r="W47" s="52"/>
      <c r="X47" s="52">
        <v>1</v>
      </c>
      <c r="Y47" s="52">
        <v>8</v>
      </c>
      <c r="Z47" s="53" t="s">
        <v>2653</v>
      </c>
      <c r="AA47" s="53" t="s">
        <v>2654</v>
      </c>
      <c r="AB47" s="53" t="s">
        <v>2587</v>
      </c>
      <c r="AC47" s="53" t="s">
        <v>2385</v>
      </c>
      <c r="AD47" s="53" t="s">
        <v>2655</v>
      </c>
      <c r="AE47" s="52" t="s">
        <v>2387</v>
      </c>
      <c r="AF47" s="56">
        <v>45114.25</v>
      </c>
    </row>
    <row r="48" spans="3:32">
      <c r="C48" s="102">
        <v>39</v>
      </c>
      <c r="D48" s="103"/>
      <c r="E48" s="52" t="s">
        <v>2656</v>
      </c>
      <c r="F48" s="104" t="s">
        <v>2657</v>
      </c>
      <c r="G48" s="105"/>
      <c r="H48" s="103"/>
      <c r="I48" s="104" t="s">
        <v>2658</v>
      </c>
      <c r="J48" s="103"/>
      <c r="K48" s="52" t="s">
        <v>2659</v>
      </c>
      <c r="L48" s="53" t="s">
        <v>2421</v>
      </c>
      <c r="M48" s="53" t="s">
        <v>2376</v>
      </c>
      <c r="N48" s="53" t="s">
        <v>2377</v>
      </c>
      <c r="O48" s="53" t="s">
        <v>2378</v>
      </c>
      <c r="P48" s="53" t="s">
        <v>2379</v>
      </c>
      <c r="Q48" s="52" t="s">
        <v>2380</v>
      </c>
      <c r="R48" s="54">
        <v>4.4000002227200592E+16</v>
      </c>
      <c r="S48" s="55">
        <v>39003</v>
      </c>
      <c r="T48" s="52">
        <v>2006</v>
      </c>
      <c r="U48" s="52" t="s">
        <v>2400</v>
      </c>
      <c r="V48" s="55">
        <v>39052</v>
      </c>
      <c r="W48" s="55">
        <v>40452</v>
      </c>
      <c r="X48" s="52">
        <v>0</v>
      </c>
      <c r="Y48" s="52">
        <v>0</v>
      </c>
      <c r="Z48" s="53" t="s">
        <v>2660</v>
      </c>
      <c r="AA48" s="53" t="s">
        <v>2661</v>
      </c>
      <c r="AB48" s="53" t="s">
        <v>2384</v>
      </c>
      <c r="AC48" s="53" t="s">
        <v>2385</v>
      </c>
      <c r="AD48" s="53"/>
      <c r="AE48" s="52" t="s">
        <v>2387</v>
      </c>
      <c r="AF48" s="56">
        <v>45114.25</v>
      </c>
    </row>
    <row r="49" spans="3:32">
      <c r="C49" s="102">
        <v>40</v>
      </c>
      <c r="D49" s="103"/>
      <c r="E49" s="52" t="s">
        <v>2662</v>
      </c>
      <c r="F49" s="104" t="s">
        <v>2663</v>
      </c>
      <c r="G49" s="105"/>
      <c r="H49" s="103"/>
      <c r="I49" s="104" t="s">
        <v>44</v>
      </c>
      <c r="J49" s="103"/>
      <c r="K49" s="52" t="s">
        <v>2664</v>
      </c>
      <c r="L49" s="53" t="s">
        <v>2398</v>
      </c>
      <c r="M49" s="53" t="s">
        <v>2399</v>
      </c>
      <c r="N49" s="53" t="s">
        <v>2377</v>
      </c>
      <c r="O49" s="53" t="s">
        <v>2378</v>
      </c>
      <c r="P49" s="53" t="s">
        <v>2379</v>
      </c>
      <c r="Q49" s="52" t="s">
        <v>2380</v>
      </c>
      <c r="R49" s="54">
        <v>4.400000420219948E+16</v>
      </c>
      <c r="S49" s="55">
        <v>34696</v>
      </c>
      <c r="T49" s="52">
        <v>1994</v>
      </c>
      <c r="U49" s="52" t="s">
        <v>2471</v>
      </c>
      <c r="V49" s="55">
        <v>34698</v>
      </c>
      <c r="W49" s="52"/>
      <c r="X49" s="52">
        <v>42</v>
      </c>
      <c r="Y49" s="52">
        <v>196</v>
      </c>
      <c r="Z49" s="53" t="s">
        <v>2665</v>
      </c>
      <c r="AA49" s="53" t="s">
        <v>2666</v>
      </c>
      <c r="AB49" s="53" t="s">
        <v>2539</v>
      </c>
      <c r="AC49" s="53" t="s">
        <v>2540</v>
      </c>
      <c r="AD49" s="53" t="s">
        <v>2667</v>
      </c>
      <c r="AE49" s="52" t="s">
        <v>2542</v>
      </c>
      <c r="AF49" s="56">
        <v>45114.25</v>
      </c>
    </row>
    <row r="50" spans="3:32">
      <c r="C50" s="102">
        <v>41</v>
      </c>
      <c r="D50" s="103"/>
      <c r="E50" s="52" t="s">
        <v>2668</v>
      </c>
      <c r="F50" s="104" t="s">
        <v>2669</v>
      </c>
      <c r="G50" s="105"/>
      <c r="H50" s="103"/>
      <c r="I50" s="104" t="s">
        <v>2670</v>
      </c>
      <c r="J50" s="103"/>
      <c r="K50" s="52" t="s">
        <v>2671</v>
      </c>
      <c r="L50" s="53" t="s">
        <v>2375</v>
      </c>
      <c r="M50" s="53" t="s">
        <v>2376</v>
      </c>
      <c r="N50" s="53" t="s">
        <v>2377</v>
      </c>
      <c r="O50" s="53" t="s">
        <v>2378</v>
      </c>
      <c r="P50" s="53" t="s">
        <v>2379</v>
      </c>
      <c r="Q50" s="52" t="s">
        <v>2380</v>
      </c>
      <c r="R50" s="54">
        <v>2.40000036141991E+16</v>
      </c>
      <c r="S50" s="55">
        <v>33696</v>
      </c>
      <c r="T50" s="52">
        <v>1992</v>
      </c>
      <c r="U50" s="52" t="s">
        <v>2449</v>
      </c>
      <c r="V50" s="55">
        <v>33725</v>
      </c>
      <c r="W50" s="55">
        <v>43375</v>
      </c>
      <c r="X50" s="52">
        <v>0</v>
      </c>
      <c r="Y50" s="52">
        <v>0</v>
      </c>
      <c r="Z50" s="53" t="s">
        <v>2672</v>
      </c>
      <c r="AA50" s="53" t="s">
        <v>2673</v>
      </c>
      <c r="AB50" s="53" t="s">
        <v>2384</v>
      </c>
      <c r="AC50" s="53" t="s">
        <v>2385</v>
      </c>
      <c r="AD50" s="53" t="s">
        <v>2674</v>
      </c>
      <c r="AE50" s="52" t="s">
        <v>2387</v>
      </c>
      <c r="AF50" s="56">
        <v>45114.25</v>
      </c>
    </row>
    <row r="51" spans="3:32">
      <c r="C51" s="102">
        <v>42</v>
      </c>
      <c r="D51" s="103"/>
      <c r="E51" s="52" t="s">
        <v>2675</v>
      </c>
      <c r="F51" s="104" t="s">
        <v>2676</v>
      </c>
      <c r="G51" s="105"/>
      <c r="H51" s="103"/>
      <c r="I51" s="104" t="s">
        <v>2677</v>
      </c>
      <c r="J51" s="103"/>
      <c r="K51" s="52" t="s">
        <v>2678</v>
      </c>
      <c r="L51" s="53" t="s">
        <v>2559</v>
      </c>
      <c r="M51" s="53" t="s">
        <v>2376</v>
      </c>
      <c r="N51" s="53" t="s">
        <v>2377</v>
      </c>
      <c r="O51" s="53" t="s">
        <v>2378</v>
      </c>
      <c r="P51" s="53" t="s">
        <v>2379</v>
      </c>
      <c r="Q51" s="52" t="s">
        <v>2380</v>
      </c>
      <c r="R51" s="54">
        <v>4.4000000594200192E+16</v>
      </c>
      <c r="S51" s="55">
        <v>36979</v>
      </c>
      <c r="T51" s="52">
        <v>2001</v>
      </c>
      <c r="U51" s="52" t="s">
        <v>2560</v>
      </c>
      <c r="V51" s="55">
        <v>36983</v>
      </c>
      <c r="W51" s="55">
        <v>38805</v>
      </c>
      <c r="X51" s="52">
        <v>0</v>
      </c>
      <c r="Y51" s="52">
        <v>0</v>
      </c>
      <c r="Z51" s="53"/>
      <c r="AA51" s="53"/>
      <c r="AB51" s="53" t="s">
        <v>2384</v>
      </c>
      <c r="AC51" s="53" t="s">
        <v>2385</v>
      </c>
      <c r="AD51" s="53"/>
      <c r="AE51" s="52" t="s">
        <v>2387</v>
      </c>
      <c r="AF51" s="56">
        <v>45114.25</v>
      </c>
    </row>
    <row r="52" spans="3:32">
      <c r="C52" s="102">
        <v>43</v>
      </c>
      <c r="D52" s="103"/>
      <c r="E52" s="52" t="s">
        <v>2679</v>
      </c>
      <c r="F52" s="104" t="s">
        <v>2680</v>
      </c>
      <c r="G52" s="105"/>
      <c r="H52" s="103"/>
      <c r="I52" s="104" t="s">
        <v>2681</v>
      </c>
      <c r="J52" s="103"/>
      <c r="K52" s="52" t="s">
        <v>2682</v>
      </c>
      <c r="L52" s="53" t="s">
        <v>2683</v>
      </c>
      <c r="M52" s="53" t="s">
        <v>2376</v>
      </c>
      <c r="N52" s="53" t="s">
        <v>2377</v>
      </c>
      <c r="O52" s="53" t="s">
        <v>2378</v>
      </c>
      <c r="P52" s="53" t="s">
        <v>2379</v>
      </c>
      <c r="Q52" s="52" t="s">
        <v>2380</v>
      </c>
      <c r="R52" s="54">
        <v>30000036131985</v>
      </c>
      <c r="S52" s="55">
        <v>35257</v>
      </c>
      <c r="T52" s="52">
        <v>1996</v>
      </c>
      <c r="U52" s="52" t="s">
        <v>2432</v>
      </c>
      <c r="V52" s="55">
        <v>33204</v>
      </c>
      <c r="W52" s="55">
        <v>40819</v>
      </c>
      <c r="X52" s="52">
        <v>0</v>
      </c>
      <c r="Y52" s="52">
        <v>0</v>
      </c>
      <c r="Z52" s="53"/>
      <c r="AA52" s="53"/>
      <c r="AB52" s="53" t="s">
        <v>2441</v>
      </c>
      <c r="AC52" s="53" t="s">
        <v>2442</v>
      </c>
      <c r="AD52" s="53"/>
      <c r="AE52" s="52" t="s">
        <v>2444</v>
      </c>
      <c r="AF52" s="56">
        <v>45114.25</v>
      </c>
    </row>
    <row r="53" spans="3:32">
      <c r="C53" s="102">
        <v>44</v>
      </c>
      <c r="D53" s="103"/>
      <c r="E53" s="52" t="s">
        <v>2684</v>
      </c>
      <c r="F53" s="104" t="s">
        <v>2685</v>
      </c>
      <c r="G53" s="105"/>
      <c r="H53" s="103"/>
      <c r="I53" s="104" t="s">
        <v>2686</v>
      </c>
      <c r="J53" s="103"/>
      <c r="K53" s="52" t="s">
        <v>2687</v>
      </c>
      <c r="L53" s="53" t="s">
        <v>2683</v>
      </c>
      <c r="M53" s="53" t="s">
        <v>2376</v>
      </c>
      <c r="N53" s="53" t="s">
        <v>2453</v>
      </c>
      <c r="O53" s="53" t="s">
        <v>2470</v>
      </c>
      <c r="P53" s="53" t="s">
        <v>2455</v>
      </c>
      <c r="Q53" s="52" t="s">
        <v>2380</v>
      </c>
      <c r="R53" s="54">
        <v>300000011611989</v>
      </c>
      <c r="S53" s="55">
        <v>32945</v>
      </c>
      <c r="T53" s="52">
        <v>1990</v>
      </c>
      <c r="U53" s="52" t="s">
        <v>2560</v>
      </c>
      <c r="V53" s="55">
        <v>33208</v>
      </c>
      <c r="W53" s="55">
        <v>41442</v>
      </c>
      <c r="X53" s="52">
        <v>0</v>
      </c>
      <c r="Y53" s="52">
        <v>0</v>
      </c>
      <c r="Z53" s="53" t="s">
        <v>2688</v>
      </c>
      <c r="AA53" s="53" t="s">
        <v>2689</v>
      </c>
      <c r="AB53" s="53" t="s">
        <v>2690</v>
      </c>
      <c r="AC53" s="53" t="s">
        <v>2691</v>
      </c>
      <c r="AD53" s="53"/>
      <c r="AE53" s="52" t="s">
        <v>2496</v>
      </c>
      <c r="AF53" s="56">
        <v>45114.25</v>
      </c>
    </row>
    <row r="54" spans="3:32">
      <c r="C54" s="102">
        <v>45</v>
      </c>
      <c r="D54" s="103"/>
      <c r="E54" s="52" t="s">
        <v>2692</v>
      </c>
      <c r="F54" s="104" t="s">
        <v>2693</v>
      </c>
      <c r="G54" s="105"/>
      <c r="H54" s="103"/>
      <c r="I54" s="104" t="s">
        <v>2694</v>
      </c>
      <c r="J54" s="103"/>
      <c r="K54" s="52" t="s">
        <v>2695</v>
      </c>
      <c r="L54" s="53" t="s">
        <v>2375</v>
      </c>
      <c r="M54" s="53" t="s">
        <v>2376</v>
      </c>
      <c r="N54" s="53" t="s">
        <v>2377</v>
      </c>
      <c r="O54" s="53" t="s">
        <v>2378</v>
      </c>
      <c r="P54" s="53" t="s">
        <v>2379</v>
      </c>
      <c r="Q54" s="52" t="s">
        <v>2380</v>
      </c>
      <c r="R54" s="54">
        <v>440000109611996</v>
      </c>
      <c r="S54" s="55">
        <v>35438</v>
      </c>
      <c r="T54" s="52">
        <v>1997</v>
      </c>
      <c r="U54" s="52" t="s">
        <v>2412</v>
      </c>
      <c r="V54" s="55">
        <v>35796</v>
      </c>
      <c r="W54" s="55">
        <v>40770</v>
      </c>
      <c r="X54" s="52">
        <v>0</v>
      </c>
      <c r="Y54" s="52">
        <v>0</v>
      </c>
      <c r="Z54" s="53" t="s">
        <v>2696</v>
      </c>
      <c r="AA54" s="53" t="s">
        <v>2602</v>
      </c>
      <c r="AB54" s="53" t="s">
        <v>2603</v>
      </c>
      <c r="AC54" s="53" t="s">
        <v>2385</v>
      </c>
      <c r="AD54" s="53"/>
      <c r="AE54" s="52" t="s">
        <v>2387</v>
      </c>
      <c r="AF54" s="56">
        <v>45114.25</v>
      </c>
    </row>
    <row r="55" spans="3:32">
      <c r="C55" s="102">
        <v>46</v>
      </c>
      <c r="D55" s="103"/>
      <c r="E55" s="52" t="s">
        <v>2697</v>
      </c>
      <c r="F55" s="104" t="s">
        <v>2698</v>
      </c>
      <c r="G55" s="105"/>
      <c r="H55" s="103"/>
      <c r="I55" s="104" t="s">
        <v>2699</v>
      </c>
      <c r="J55" s="103"/>
      <c r="K55" s="52" t="s">
        <v>2700</v>
      </c>
      <c r="L55" s="53" t="s">
        <v>2375</v>
      </c>
      <c r="M55" s="53" t="s">
        <v>2376</v>
      </c>
      <c r="N55" s="53" t="s">
        <v>2377</v>
      </c>
      <c r="O55" s="53" t="s">
        <v>2378</v>
      </c>
      <c r="P55" s="53" t="s">
        <v>2379</v>
      </c>
      <c r="Q55" s="52" t="s">
        <v>2380</v>
      </c>
      <c r="R55" s="54">
        <v>440000016800994</v>
      </c>
      <c r="S55" s="55">
        <v>34590</v>
      </c>
      <c r="T55" s="52">
        <v>1994</v>
      </c>
      <c r="U55" s="52" t="s">
        <v>2464</v>
      </c>
      <c r="V55" s="55">
        <v>34604</v>
      </c>
      <c r="W55" s="55">
        <v>40829</v>
      </c>
      <c r="X55" s="52">
        <v>0</v>
      </c>
      <c r="Y55" s="52">
        <v>0</v>
      </c>
      <c r="Z55" s="53" t="s">
        <v>2701</v>
      </c>
      <c r="AA55" s="53" t="s">
        <v>2702</v>
      </c>
      <c r="AB55" s="53" t="s">
        <v>2703</v>
      </c>
      <c r="AC55" s="53" t="s">
        <v>2385</v>
      </c>
      <c r="AD55" s="53"/>
      <c r="AE55" s="52" t="s">
        <v>2387</v>
      </c>
      <c r="AF55" s="56">
        <v>45114.25</v>
      </c>
    </row>
    <row r="56" spans="3:32">
      <c r="C56" s="102">
        <v>47</v>
      </c>
      <c r="D56" s="103"/>
      <c r="E56" s="52" t="s">
        <v>2704</v>
      </c>
      <c r="F56" s="104" t="s">
        <v>2705</v>
      </c>
      <c r="G56" s="105"/>
      <c r="H56" s="103"/>
      <c r="I56" s="104" t="s">
        <v>921</v>
      </c>
      <c r="J56" s="103"/>
      <c r="K56" s="52" t="s">
        <v>2706</v>
      </c>
      <c r="L56" s="53" t="s">
        <v>2375</v>
      </c>
      <c r="M56" s="53" t="s">
        <v>2376</v>
      </c>
      <c r="N56" s="53" t="s">
        <v>2377</v>
      </c>
      <c r="O56" s="53" t="s">
        <v>2378</v>
      </c>
      <c r="P56" s="53" t="s">
        <v>2379</v>
      </c>
      <c r="Q56" s="52" t="s">
        <v>2380</v>
      </c>
      <c r="R56" s="54">
        <v>440000015221997</v>
      </c>
      <c r="S56" s="55">
        <v>35529</v>
      </c>
      <c r="T56" s="52">
        <v>1997</v>
      </c>
      <c r="U56" s="52" t="s">
        <v>2449</v>
      </c>
      <c r="V56" s="55">
        <v>35555</v>
      </c>
      <c r="W56" s="55">
        <v>40710</v>
      </c>
      <c r="X56" s="52">
        <v>0</v>
      </c>
      <c r="Y56" s="52">
        <v>0</v>
      </c>
      <c r="Z56" s="53" t="s">
        <v>2707</v>
      </c>
      <c r="AA56" s="53" t="s">
        <v>2486</v>
      </c>
      <c r="AB56" s="53" t="s">
        <v>2384</v>
      </c>
      <c r="AC56" s="53" t="s">
        <v>2385</v>
      </c>
      <c r="AD56" s="53"/>
      <c r="AE56" s="52" t="s">
        <v>2387</v>
      </c>
      <c r="AF56" s="56">
        <v>45114.25</v>
      </c>
    </row>
    <row r="57" spans="3:32">
      <c r="C57" s="102">
        <v>48</v>
      </c>
      <c r="D57" s="103"/>
      <c r="E57" s="52" t="s">
        <v>2708</v>
      </c>
      <c r="F57" s="104" t="s">
        <v>2709</v>
      </c>
      <c r="G57" s="105"/>
      <c r="H57" s="103"/>
      <c r="I57" s="104" t="s">
        <v>2710</v>
      </c>
      <c r="J57" s="103"/>
      <c r="K57" s="52" t="s">
        <v>2711</v>
      </c>
      <c r="L57" s="53" t="s">
        <v>2375</v>
      </c>
      <c r="M57" s="53" t="s">
        <v>2376</v>
      </c>
      <c r="N57" s="53" t="s">
        <v>2377</v>
      </c>
      <c r="O57" s="53" t="s">
        <v>2378</v>
      </c>
      <c r="P57" s="53" t="s">
        <v>2379</v>
      </c>
      <c r="Q57" s="52" t="s">
        <v>2380</v>
      </c>
      <c r="R57" s="54">
        <v>4.4000000029200008E+16</v>
      </c>
      <c r="S57" s="55">
        <v>36536</v>
      </c>
      <c r="T57" s="52">
        <v>2000</v>
      </c>
      <c r="U57" s="52" t="s">
        <v>2412</v>
      </c>
      <c r="V57" s="55">
        <v>36628</v>
      </c>
      <c r="W57" s="55">
        <v>39163</v>
      </c>
      <c r="X57" s="52">
        <v>0</v>
      </c>
      <c r="Y57" s="52">
        <v>0</v>
      </c>
      <c r="Z57" s="53"/>
      <c r="AA57" s="53"/>
      <c r="AB57" s="53" t="s">
        <v>2384</v>
      </c>
      <c r="AC57" s="53" t="s">
        <v>2385</v>
      </c>
      <c r="AD57" s="53"/>
      <c r="AE57" s="52" t="s">
        <v>2387</v>
      </c>
      <c r="AF57" s="56">
        <v>45114.25</v>
      </c>
    </row>
    <row r="58" spans="3:32">
      <c r="C58" s="102">
        <v>49</v>
      </c>
      <c r="D58" s="103"/>
      <c r="E58" s="52" t="s">
        <v>2712</v>
      </c>
      <c r="F58" s="104" t="s">
        <v>2713</v>
      </c>
      <c r="G58" s="105"/>
      <c r="H58" s="103"/>
      <c r="I58" s="104" t="s">
        <v>2714</v>
      </c>
      <c r="J58" s="103"/>
      <c r="K58" s="52" t="s">
        <v>2715</v>
      </c>
      <c r="L58" s="53" t="s">
        <v>2375</v>
      </c>
      <c r="M58" s="53" t="s">
        <v>2376</v>
      </c>
      <c r="N58" s="53" t="s">
        <v>2377</v>
      </c>
      <c r="O58" s="53" t="s">
        <v>2378</v>
      </c>
      <c r="P58" s="53" t="s">
        <v>2379</v>
      </c>
      <c r="Q58" s="52" t="s">
        <v>2380</v>
      </c>
      <c r="R58" s="54">
        <v>3028181979</v>
      </c>
      <c r="S58" s="55">
        <v>29389</v>
      </c>
      <c r="T58" s="52">
        <v>1980</v>
      </c>
      <c r="U58" s="52" t="s">
        <v>2422</v>
      </c>
      <c r="V58" s="55">
        <v>29403</v>
      </c>
      <c r="W58" s="55">
        <v>41026</v>
      </c>
      <c r="X58" s="52">
        <v>0</v>
      </c>
      <c r="Y58" s="52">
        <v>0</v>
      </c>
      <c r="Z58" s="53" t="s">
        <v>2716</v>
      </c>
      <c r="AA58" s="53" t="s">
        <v>2554</v>
      </c>
      <c r="AB58" s="53" t="s">
        <v>2555</v>
      </c>
      <c r="AC58" s="53" t="s">
        <v>2385</v>
      </c>
      <c r="AD58" s="53"/>
      <c r="AE58" s="52" t="s">
        <v>2387</v>
      </c>
      <c r="AF58" s="56">
        <v>45114.25</v>
      </c>
    </row>
    <row r="59" spans="3:32" ht="23">
      <c r="C59" s="102">
        <v>50</v>
      </c>
      <c r="D59" s="103"/>
      <c r="E59" s="52" t="s">
        <v>2717</v>
      </c>
      <c r="F59" s="104" t="s">
        <v>2718</v>
      </c>
      <c r="G59" s="105"/>
      <c r="H59" s="103"/>
      <c r="I59" s="104" t="s">
        <v>2719</v>
      </c>
      <c r="J59" s="103"/>
      <c r="K59" s="52" t="s">
        <v>2720</v>
      </c>
      <c r="L59" s="53" t="s">
        <v>2721</v>
      </c>
      <c r="M59" s="53" t="s">
        <v>2722</v>
      </c>
      <c r="N59" s="53" t="s">
        <v>2377</v>
      </c>
      <c r="O59" s="53" t="s">
        <v>2378</v>
      </c>
      <c r="P59" s="53" t="s">
        <v>2379</v>
      </c>
      <c r="Q59" s="52" t="s">
        <v>2380</v>
      </c>
      <c r="R59" s="54">
        <v>4.4000003115199864E+16</v>
      </c>
      <c r="S59" s="55">
        <v>35996</v>
      </c>
      <c r="T59" s="52">
        <v>1998</v>
      </c>
      <c r="U59" s="52" t="s">
        <v>2432</v>
      </c>
      <c r="V59" s="55">
        <v>36039</v>
      </c>
      <c r="W59" s="55">
        <v>44434</v>
      </c>
      <c r="X59" s="52">
        <v>1</v>
      </c>
      <c r="Y59" s="52">
        <v>0</v>
      </c>
      <c r="Z59" s="53" t="s">
        <v>2723</v>
      </c>
      <c r="AA59" s="53" t="s">
        <v>2724</v>
      </c>
      <c r="AB59" s="53" t="s">
        <v>2493</v>
      </c>
      <c r="AC59" s="53" t="s">
        <v>2494</v>
      </c>
      <c r="AD59" s="53"/>
      <c r="AE59" s="52" t="s">
        <v>2496</v>
      </c>
      <c r="AF59" s="56">
        <v>45114.25</v>
      </c>
    </row>
    <row r="60" spans="3:32">
      <c r="C60" s="102">
        <v>51</v>
      </c>
      <c r="D60" s="103"/>
      <c r="E60" s="52" t="s">
        <v>2725</v>
      </c>
      <c r="F60" s="104" t="s">
        <v>2726</v>
      </c>
      <c r="G60" s="105"/>
      <c r="H60" s="103"/>
      <c r="I60" s="104" t="s">
        <v>46</v>
      </c>
      <c r="J60" s="103"/>
      <c r="K60" s="52" t="s">
        <v>2727</v>
      </c>
      <c r="L60" s="53" t="s">
        <v>2398</v>
      </c>
      <c r="M60" s="53" t="s">
        <v>2399</v>
      </c>
      <c r="N60" s="53" t="s">
        <v>2377</v>
      </c>
      <c r="O60" s="53" t="s">
        <v>2378</v>
      </c>
      <c r="P60" s="53" t="s">
        <v>2379</v>
      </c>
      <c r="Q60" s="52" t="s">
        <v>2380</v>
      </c>
      <c r="R60" s="54">
        <v>4.4011007297201816E+16</v>
      </c>
      <c r="S60" s="55">
        <v>43517</v>
      </c>
      <c r="T60" s="52">
        <v>2019</v>
      </c>
      <c r="U60" s="52" t="s">
        <v>2521</v>
      </c>
      <c r="V60" s="55">
        <v>43586</v>
      </c>
      <c r="W60" s="52"/>
      <c r="X60" s="52">
        <v>1</v>
      </c>
      <c r="Y60" s="52">
        <v>8</v>
      </c>
      <c r="Z60" s="53" t="s">
        <v>2728</v>
      </c>
      <c r="AA60" s="53" t="s">
        <v>2729</v>
      </c>
      <c r="AB60" s="53" t="s">
        <v>2730</v>
      </c>
      <c r="AC60" s="53" t="s">
        <v>2385</v>
      </c>
      <c r="AD60" s="53"/>
      <c r="AE60" s="52" t="s">
        <v>2387</v>
      </c>
      <c r="AF60" s="56">
        <v>45114.25</v>
      </c>
    </row>
    <row r="61" spans="3:32">
      <c r="C61" s="102">
        <v>52</v>
      </c>
      <c r="D61" s="103"/>
      <c r="E61" s="52" t="s">
        <v>2731</v>
      </c>
      <c r="F61" s="104" t="s">
        <v>2732</v>
      </c>
      <c r="G61" s="105"/>
      <c r="H61" s="103"/>
      <c r="I61" s="104" t="s">
        <v>2733</v>
      </c>
      <c r="J61" s="103"/>
      <c r="K61" s="52" t="s">
        <v>2734</v>
      </c>
      <c r="L61" s="53" t="s">
        <v>2559</v>
      </c>
      <c r="M61" s="53" t="s">
        <v>2376</v>
      </c>
      <c r="N61" s="53" t="s">
        <v>2377</v>
      </c>
      <c r="O61" s="53" t="s">
        <v>2378</v>
      </c>
      <c r="P61" s="53" t="s">
        <v>2379</v>
      </c>
      <c r="Q61" s="52" t="s">
        <v>2380</v>
      </c>
      <c r="R61" s="54">
        <v>440000044031993</v>
      </c>
      <c r="S61" s="55">
        <v>34316</v>
      </c>
      <c r="T61" s="52">
        <v>1993</v>
      </c>
      <c r="U61" s="52" t="s">
        <v>2471</v>
      </c>
      <c r="V61" s="55">
        <v>34684</v>
      </c>
      <c r="W61" s="55">
        <v>35780</v>
      </c>
      <c r="X61" s="52">
        <v>0</v>
      </c>
      <c r="Y61" s="52">
        <v>0</v>
      </c>
      <c r="Z61" s="53"/>
      <c r="AA61" s="53"/>
      <c r="AB61" s="53" t="s">
        <v>2384</v>
      </c>
      <c r="AC61" s="53" t="s">
        <v>2385</v>
      </c>
      <c r="AD61" s="53"/>
      <c r="AE61" s="52" t="s">
        <v>2387</v>
      </c>
      <c r="AF61" s="56">
        <v>45114.25</v>
      </c>
    </row>
    <row r="62" spans="3:32">
      <c r="C62" s="102">
        <v>53</v>
      </c>
      <c r="D62" s="103"/>
      <c r="E62" s="52" t="s">
        <v>2735</v>
      </c>
      <c r="F62" s="104" t="s">
        <v>2736</v>
      </c>
      <c r="G62" s="105"/>
      <c r="H62" s="103"/>
      <c r="I62" s="104" t="s">
        <v>47</v>
      </c>
      <c r="J62" s="103"/>
      <c r="K62" s="52" t="s">
        <v>2737</v>
      </c>
      <c r="L62" s="53" t="s">
        <v>2398</v>
      </c>
      <c r="M62" s="53" t="s">
        <v>2399</v>
      </c>
      <c r="N62" s="53" t="s">
        <v>2377</v>
      </c>
      <c r="O62" s="53" t="s">
        <v>2378</v>
      </c>
      <c r="P62" s="53" t="s">
        <v>2379</v>
      </c>
      <c r="Q62" s="52" t="s">
        <v>2380</v>
      </c>
      <c r="R62" s="54">
        <v>440000047841995</v>
      </c>
      <c r="S62" s="55">
        <v>35045</v>
      </c>
      <c r="T62" s="52">
        <v>1995</v>
      </c>
      <c r="U62" s="52" t="s">
        <v>2471</v>
      </c>
      <c r="V62" s="55">
        <v>35095</v>
      </c>
      <c r="W62" s="52"/>
      <c r="X62" s="52">
        <v>1</v>
      </c>
      <c r="Y62" s="52">
        <v>23</v>
      </c>
      <c r="Z62" s="53" t="s">
        <v>2738</v>
      </c>
      <c r="AA62" s="53" t="s">
        <v>2739</v>
      </c>
      <c r="AB62" s="53" t="s">
        <v>2740</v>
      </c>
      <c r="AC62" s="53" t="s">
        <v>2515</v>
      </c>
      <c r="AD62" s="53" t="s">
        <v>2741</v>
      </c>
      <c r="AE62" s="52" t="s">
        <v>2517</v>
      </c>
      <c r="AF62" s="56">
        <v>45114.25</v>
      </c>
    </row>
    <row r="63" spans="3:32">
      <c r="C63" s="102">
        <v>54</v>
      </c>
      <c r="D63" s="103"/>
      <c r="E63" s="52" t="s">
        <v>2742</v>
      </c>
      <c r="F63" s="104" t="s">
        <v>2743</v>
      </c>
      <c r="G63" s="105"/>
      <c r="H63" s="103"/>
      <c r="I63" s="104" t="s">
        <v>621</v>
      </c>
      <c r="J63" s="103"/>
      <c r="K63" s="52" t="s">
        <v>2744</v>
      </c>
      <c r="L63" s="53" t="s">
        <v>2375</v>
      </c>
      <c r="M63" s="53" t="s">
        <v>2376</v>
      </c>
      <c r="N63" s="53" t="s">
        <v>2377</v>
      </c>
      <c r="O63" s="53" t="s">
        <v>2378</v>
      </c>
      <c r="P63" s="53" t="s">
        <v>2379</v>
      </c>
      <c r="Q63" s="52" t="s">
        <v>2380</v>
      </c>
      <c r="R63" s="54">
        <v>3.0000002056198892E+16</v>
      </c>
      <c r="S63" s="55">
        <v>32525</v>
      </c>
      <c r="T63" s="52">
        <v>1989</v>
      </c>
      <c r="U63" s="52" t="s">
        <v>2412</v>
      </c>
      <c r="V63" s="55">
        <v>32689</v>
      </c>
      <c r="W63" s="55">
        <v>43284</v>
      </c>
      <c r="X63" s="52">
        <v>0</v>
      </c>
      <c r="Y63" s="52">
        <v>0</v>
      </c>
      <c r="Z63" s="53" t="s">
        <v>2745</v>
      </c>
      <c r="AA63" s="53" t="s">
        <v>2746</v>
      </c>
      <c r="AB63" s="53" t="s">
        <v>2441</v>
      </c>
      <c r="AC63" s="53" t="s">
        <v>2442</v>
      </c>
      <c r="AD63" s="53"/>
      <c r="AE63" s="52" t="s">
        <v>2444</v>
      </c>
      <c r="AF63" s="56">
        <v>45114.25</v>
      </c>
    </row>
    <row r="64" spans="3:32">
      <c r="C64" s="102">
        <v>55</v>
      </c>
      <c r="D64" s="103"/>
      <c r="E64" s="52" t="s">
        <v>2747</v>
      </c>
      <c r="F64" s="104" t="s">
        <v>2748</v>
      </c>
      <c r="G64" s="105"/>
      <c r="H64" s="103"/>
      <c r="I64" s="104" t="s">
        <v>48</v>
      </c>
      <c r="J64" s="103"/>
      <c r="K64" s="52" t="s">
        <v>2749</v>
      </c>
      <c r="L64" s="53" t="s">
        <v>2398</v>
      </c>
      <c r="M64" s="53" t="s">
        <v>2399</v>
      </c>
      <c r="N64" s="53" t="s">
        <v>2377</v>
      </c>
      <c r="O64" s="53" t="s">
        <v>2378</v>
      </c>
      <c r="P64" s="53" t="s">
        <v>2379</v>
      </c>
      <c r="Q64" s="52" t="s">
        <v>2380</v>
      </c>
      <c r="R64" s="54">
        <v>3018631979</v>
      </c>
      <c r="S64" s="55">
        <v>29006</v>
      </c>
      <c r="T64" s="52">
        <v>1979</v>
      </c>
      <c r="U64" s="52" t="s">
        <v>2456</v>
      </c>
      <c r="V64" s="55">
        <v>29006</v>
      </c>
      <c r="W64" s="52"/>
      <c r="X64" s="52">
        <v>2</v>
      </c>
      <c r="Y64" s="52">
        <v>3</v>
      </c>
      <c r="Z64" s="53" t="s">
        <v>2750</v>
      </c>
      <c r="AA64" s="53" t="s">
        <v>2751</v>
      </c>
      <c r="AB64" s="53" t="s">
        <v>2752</v>
      </c>
      <c r="AC64" s="53" t="s">
        <v>2442</v>
      </c>
      <c r="AD64" s="53" t="s">
        <v>2753</v>
      </c>
      <c r="AE64" s="52" t="s">
        <v>2444</v>
      </c>
      <c r="AF64" s="56">
        <v>45114.25</v>
      </c>
    </row>
    <row r="65" spans="3:32">
      <c r="C65" s="102">
        <v>56</v>
      </c>
      <c r="D65" s="103"/>
      <c r="E65" s="52" t="s">
        <v>2754</v>
      </c>
      <c r="F65" s="104" t="s">
        <v>2755</v>
      </c>
      <c r="G65" s="105"/>
      <c r="H65" s="103"/>
      <c r="I65" s="104" t="s">
        <v>49</v>
      </c>
      <c r="J65" s="103"/>
      <c r="K65" s="52" t="s">
        <v>2756</v>
      </c>
      <c r="L65" s="53" t="s">
        <v>2398</v>
      </c>
      <c r="M65" s="53" t="s">
        <v>2399</v>
      </c>
      <c r="N65" s="53" t="s">
        <v>2377</v>
      </c>
      <c r="O65" s="53" t="s">
        <v>2378</v>
      </c>
      <c r="P65" s="53" t="s">
        <v>2379</v>
      </c>
      <c r="Q65" s="52" t="s">
        <v>2380</v>
      </c>
      <c r="R65" s="54">
        <v>3018601979</v>
      </c>
      <c r="S65" s="55">
        <v>27395</v>
      </c>
      <c r="T65" s="52">
        <v>1975</v>
      </c>
      <c r="U65" s="52" t="s">
        <v>2412</v>
      </c>
      <c r="V65" s="55">
        <v>27395</v>
      </c>
      <c r="W65" s="52"/>
      <c r="X65" s="52">
        <v>3</v>
      </c>
      <c r="Y65" s="52">
        <v>7</v>
      </c>
      <c r="Z65" s="53" t="s">
        <v>2757</v>
      </c>
      <c r="AA65" s="53" t="s">
        <v>2758</v>
      </c>
      <c r="AB65" s="53" t="s">
        <v>2441</v>
      </c>
      <c r="AC65" s="53" t="s">
        <v>2442</v>
      </c>
      <c r="AD65" s="53" t="s">
        <v>2759</v>
      </c>
      <c r="AE65" s="52" t="s">
        <v>2444</v>
      </c>
      <c r="AF65" s="56">
        <v>45114.25</v>
      </c>
    </row>
    <row r="66" spans="3:32" ht="23">
      <c r="C66" s="102">
        <v>57</v>
      </c>
      <c r="D66" s="103"/>
      <c r="E66" s="52" t="s">
        <v>2760</v>
      </c>
      <c r="F66" s="104" t="s">
        <v>2761</v>
      </c>
      <c r="G66" s="105"/>
      <c r="H66" s="103"/>
      <c r="I66" s="104" t="s">
        <v>2762</v>
      </c>
      <c r="J66" s="103"/>
      <c r="K66" s="52" t="s">
        <v>2763</v>
      </c>
      <c r="L66" s="53" t="s">
        <v>2764</v>
      </c>
      <c r="M66" s="53" t="s">
        <v>2722</v>
      </c>
      <c r="N66" s="53" t="s">
        <v>2377</v>
      </c>
      <c r="O66" s="53" t="s">
        <v>2378</v>
      </c>
      <c r="P66" s="53" t="s">
        <v>2379</v>
      </c>
      <c r="Q66" s="52" t="s">
        <v>2380</v>
      </c>
      <c r="R66" s="54">
        <v>300000015801984</v>
      </c>
      <c r="S66" s="55">
        <v>31034</v>
      </c>
      <c r="T66" s="52">
        <v>1984</v>
      </c>
      <c r="U66" s="52" t="s">
        <v>2471</v>
      </c>
      <c r="V66" s="55">
        <v>31056</v>
      </c>
      <c r="W66" s="52"/>
      <c r="X66" s="52">
        <v>1</v>
      </c>
      <c r="Y66" s="52">
        <v>0</v>
      </c>
      <c r="Z66" s="53" t="s">
        <v>2765</v>
      </c>
      <c r="AA66" s="53" t="s">
        <v>2486</v>
      </c>
      <c r="AB66" s="53" t="s">
        <v>2384</v>
      </c>
      <c r="AC66" s="53" t="s">
        <v>2385</v>
      </c>
      <c r="AD66" s="53" t="s">
        <v>2766</v>
      </c>
      <c r="AE66" s="52" t="s">
        <v>2387</v>
      </c>
      <c r="AF66" s="56">
        <v>45114.25</v>
      </c>
    </row>
    <row r="67" spans="3:32">
      <c r="C67" s="102">
        <v>58</v>
      </c>
      <c r="D67" s="103"/>
      <c r="E67" s="52" t="s">
        <v>2767</v>
      </c>
      <c r="F67" s="104" t="s">
        <v>2768</v>
      </c>
      <c r="G67" s="105"/>
      <c r="H67" s="103"/>
      <c r="I67" s="104" t="s">
        <v>50</v>
      </c>
      <c r="J67" s="103"/>
      <c r="K67" s="52" t="s">
        <v>2769</v>
      </c>
      <c r="L67" s="53" t="s">
        <v>2398</v>
      </c>
      <c r="M67" s="53" t="s">
        <v>2399</v>
      </c>
      <c r="N67" s="53" t="s">
        <v>2377</v>
      </c>
      <c r="O67" s="53" t="s">
        <v>2378</v>
      </c>
      <c r="P67" s="53" t="s">
        <v>2379</v>
      </c>
      <c r="Q67" s="52" t="s">
        <v>2380</v>
      </c>
      <c r="R67" s="54">
        <v>4.4000010903199608E+16</v>
      </c>
      <c r="S67" s="55">
        <v>35430</v>
      </c>
      <c r="T67" s="52">
        <v>1996</v>
      </c>
      <c r="U67" s="52" t="s">
        <v>2471</v>
      </c>
      <c r="V67" s="55">
        <v>35522</v>
      </c>
      <c r="W67" s="52"/>
      <c r="X67" s="52">
        <v>4</v>
      </c>
      <c r="Y67" s="52">
        <v>7</v>
      </c>
      <c r="Z67" s="53" t="s">
        <v>2770</v>
      </c>
      <c r="AA67" s="53" t="s">
        <v>2771</v>
      </c>
      <c r="AB67" s="53" t="s">
        <v>2384</v>
      </c>
      <c r="AC67" s="53" t="s">
        <v>2385</v>
      </c>
      <c r="AD67" s="53" t="s">
        <v>2772</v>
      </c>
      <c r="AE67" s="52" t="s">
        <v>2387</v>
      </c>
      <c r="AF67" s="56">
        <v>45114.25</v>
      </c>
    </row>
    <row r="68" spans="3:32">
      <c r="C68" s="102">
        <v>59</v>
      </c>
      <c r="D68" s="103"/>
      <c r="E68" s="52" t="s">
        <v>2773</v>
      </c>
      <c r="F68" s="104" t="s">
        <v>2774</v>
      </c>
      <c r="G68" s="105"/>
      <c r="H68" s="103"/>
      <c r="I68" s="104" t="s">
        <v>2775</v>
      </c>
      <c r="J68" s="103"/>
      <c r="K68" s="52" t="s">
        <v>2776</v>
      </c>
      <c r="L68" s="53" t="s">
        <v>2375</v>
      </c>
      <c r="M68" s="53" t="s">
        <v>2376</v>
      </c>
      <c r="N68" s="53" t="s">
        <v>2377</v>
      </c>
      <c r="O68" s="53" t="s">
        <v>2378</v>
      </c>
      <c r="P68" s="53" t="s">
        <v>2379</v>
      </c>
      <c r="Q68" s="52" t="s">
        <v>2380</v>
      </c>
      <c r="R68" s="54">
        <v>440000024121996</v>
      </c>
      <c r="S68" s="55">
        <v>35166</v>
      </c>
      <c r="T68" s="52">
        <v>1996</v>
      </c>
      <c r="U68" s="52" t="s">
        <v>2449</v>
      </c>
      <c r="V68" s="55">
        <v>35208</v>
      </c>
      <c r="W68" s="55">
        <v>42760</v>
      </c>
      <c r="X68" s="52">
        <v>0</v>
      </c>
      <c r="Y68" s="52">
        <v>0</v>
      </c>
      <c r="Z68" s="53" t="s">
        <v>2777</v>
      </c>
      <c r="AA68" s="53" t="s">
        <v>2778</v>
      </c>
      <c r="AB68" s="53" t="s">
        <v>2384</v>
      </c>
      <c r="AC68" s="53" t="s">
        <v>2385</v>
      </c>
      <c r="AD68" s="53"/>
      <c r="AE68" s="52" t="s">
        <v>2387</v>
      </c>
      <c r="AF68" s="56">
        <v>45114.25</v>
      </c>
    </row>
    <row r="69" spans="3:32">
      <c r="C69" s="102">
        <v>60</v>
      </c>
      <c r="D69" s="103"/>
      <c r="E69" s="52" t="s">
        <v>2779</v>
      </c>
      <c r="F69" s="104" t="s">
        <v>2780</v>
      </c>
      <c r="G69" s="105"/>
      <c r="H69" s="103"/>
      <c r="I69" s="104" t="s">
        <v>51</v>
      </c>
      <c r="J69" s="103"/>
      <c r="K69" s="52" t="s">
        <v>2781</v>
      </c>
      <c r="L69" s="53" t="s">
        <v>2398</v>
      </c>
      <c r="M69" s="53" t="s">
        <v>2399</v>
      </c>
      <c r="N69" s="53" t="s">
        <v>2377</v>
      </c>
      <c r="O69" s="53" t="s">
        <v>2378</v>
      </c>
      <c r="P69" s="53" t="s">
        <v>2379</v>
      </c>
      <c r="Q69" s="52" t="s">
        <v>2380</v>
      </c>
      <c r="R69" s="54">
        <v>4.40000047981998E+16</v>
      </c>
      <c r="S69" s="55">
        <v>36091</v>
      </c>
      <c r="T69" s="52">
        <v>1998</v>
      </c>
      <c r="U69" s="52" t="s">
        <v>2400</v>
      </c>
      <c r="V69" s="55">
        <v>36251</v>
      </c>
      <c r="W69" s="52"/>
      <c r="X69" s="52">
        <v>1</v>
      </c>
      <c r="Y69" s="52">
        <v>6</v>
      </c>
      <c r="Z69" s="53" t="s">
        <v>2782</v>
      </c>
      <c r="AA69" s="53" t="s">
        <v>2783</v>
      </c>
      <c r="AB69" s="53" t="s">
        <v>2384</v>
      </c>
      <c r="AC69" s="53" t="s">
        <v>2385</v>
      </c>
      <c r="AD69" s="53" t="s">
        <v>2784</v>
      </c>
      <c r="AE69" s="52" t="s">
        <v>2387</v>
      </c>
      <c r="AF69" s="56">
        <v>45114.25</v>
      </c>
    </row>
    <row r="70" spans="3:32">
      <c r="C70" s="102">
        <v>61</v>
      </c>
      <c r="D70" s="103"/>
      <c r="E70" s="52" t="s">
        <v>2785</v>
      </c>
      <c r="F70" s="104" t="s">
        <v>2786</v>
      </c>
      <c r="G70" s="105"/>
      <c r="H70" s="103"/>
      <c r="I70" s="104" t="s">
        <v>2787</v>
      </c>
      <c r="J70" s="103"/>
      <c r="K70" s="52" t="s">
        <v>2788</v>
      </c>
      <c r="L70" s="53" t="s">
        <v>2375</v>
      </c>
      <c r="M70" s="53" t="s">
        <v>2376</v>
      </c>
      <c r="N70" s="53" t="s">
        <v>2377</v>
      </c>
      <c r="O70" s="53" t="s">
        <v>2378</v>
      </c>
      <c r="P70" s="53" t="s">
        <v>2379</v>
      </c>
      <c r="Q70" s="52" t="s">
        <v>2380</v>
      </c>
      <c r="R70" s="54">
        <v>3018671979</v>
      </c>
      <c r="S70" s="55">
        <v>29544</v>
      </c>
      <c r="T70" s="52">
        <v>1980</v>
      </c>
      <c r="U70" s="52" t="s">
        <v>2484</v>
      </c>
      <c r="V70" s="55">
        <v>29588</v>
      </c>
      <c r="W70" s="55">
        <v>43291</v>
      </c>
      <c r="X70" s="52">
        <v>0</v>
      </c>
      <c r="Y70" s="52">
        <v>0</v>
      </c>
      <c r="Z70" s="53" t="s">
        <v>2789</v>
      </c>
      <c r="AA70" s="53" t="s">
        <v>2790</v>
      </c>
      <c r="AB70" s="53" t="s">
        <v>2791</v>
      </c>
      <c r="AC70" s="53" t="s">
        <v>2792</v>
      </c>
      <c r="AD70" s="53" t="s">
        <v>2793</v>
      </c>
      <c r="AE70" s="52" t="s">
        <v>2406</v>
      </c>
      <c r="AF70" s="56">
        <v>45114.25</v>
      </c>
    </row>
    <row r="71" spans="3:32">
      <c r="C71" s="102">
        <v>62</v>
      </c>
      <c r="D71" s="103"/>
      <c r="E71" s="52" t="s">
        <v>2794</v>
      </c>
      <c r="F71" s="104" t="s">
        <v>2795</v>
      </c>
      <c r="G71" s="105"/>
      <c r="H71" s="103"/>
      <c r="I71" s="104" t="s">
        <v>52</v>
      </c>
      <c r="J71" s="103"/>
      <c r="K71" s="52" t="s">
        <v>2796</v>
      </c>
      <c r="L71" s="53" t="s">
        <v>2398</v>
      </c>
      <c r="M71" s="53" t="s">
        <v>2399</v>
      </c>
      <c r="N71" s="53" t="s">
        <v>2377</v>
      </c>
      <c r="O71" s="53" t="s">
        <v>2378</v>
      </c>
      <c r="P71" s="53" t="s">
        <v>2379</v>
      </c>
      <c r="Q71" s="52" t="s">
        <v>2380</v>
      </c>
      <c r="R71" s="54">
        <v>301631979</v>
      </c>
      <c r="S71" s="55">
        <v>29042</v>
      </c>
      <c r="T71" s="52">
        <v>1979</v>
      </c>
      <c r="U71" s="52" t="s">
        <v>2432</v>
      </c>
      <c r="V71" s="55">
        <v>26290</v>
      </c>
      <c r="W71" s="52"/>
      <c r="X71" s="52">
        <v>1</v>
      </c>
      <c r="Y71" s="52">
        <v>2</v>
      </c>
      <c r="Z71" s="53" t="s">
        <v>2797</v>
      </c>
      <c r="AA71" s="53" t="s">
        <v>2798</v>
      </c>
      <c r="AB71" s="53" t="s">
        <v>2799</v>
      </c>
      <c r="AC71" s="53" t="s">
        <v>2800</v>
      </c>
      <c r="AD71" s="53" t="s">
        <v>2801</v>
      </c>
      <c r="AE71" s="52" t="s">
        <v>2496</v>
      </c>
      <c r="AF71" s="56">
        <v>45114.25</v>
      </c>
    </row>
    <row r="72" spans="3:32" ht="23">
      <c r="C72" s="102">
        <v>63</v>
      </c>
      <c r="D72" s="103"/>
      <c r="E72" s="52" t="s">
        <v>2802</v>
      </c>
      <c r="F72" s="104" t="s">
        <v>2803</v>
      </c>
      <c r="G72" s="105"/>
      <c r="H72" s="103"/>
      <c r="I72" s="104" t="s">
        <v>2312</v>
      </c>
      <c r="J72" s="103"/>
      <c r="K72" s="52" t="s">
        <v>2804</v>
      </c>
      <c r="L72" s="53" t="s">
        <v>2764</v>
      </c>
      <c r="M72" s="53" t="s">
        <v>2722</v>
      </c>
      <c r="N72" s="53" t="s">
        <v>2377</v>
      </c>
      <c r="O72" s="53" t="s">
        <v>2378</v>
      </c>
      <c r="P72" s="53" t="s">
        <v>2379</v>
      </c>
      <c r="Q72" s="52" t="s">
        <v>2380</v>
      </c>
      <c r="R72" s="54">
        <v>301831979</v>
      </c>
      <c r="S72" s="55">
        <v>29189</v>
      </c>
      <c r="T72" s="52">
        <v>1979</v>
      </c>
      <c r="U72" s="52" t="s">
        <v>2484</v>
      </c>
      <c r="V72" s="55">
        <v>29189</v>
      </c>
      <c r="W72" s="55">
        <v>44434</v>
      </c>
      <c r="X72" s="52">
        <v>0</v>
      </c>
      <c r="Y72" s="52">
        <v>0</v>
      </c>
      <c r="Z72" s="53" t="s">
        <v>2805</v>
      </c>
      <c r="AA72" s="53" t="s">
        <v>2806</v>
      </c>
      <c r="AB72" s="53" t="s">
        <v>2441</v>
      </c>
      <c r="AC72" s="53" t="s">
        <v>2442</v>
      </c>
      <c r="AD72" s="53"/>
      <c r="AE72" s="52" t="s">
        <v>2444</v>
      </c>
      <c r="AF72" s="56">
        <v>45114.25</v>
      </c>
    </row>
    <row r="73" spans="3:32">
      <c r="C73" s="102">
        <v>64</v>
      </c>
      <c r="D73" s="103"/>
      <c r="E73" s="52" t="s">
        <v>2807</v>
      </c>
      <c r="F73" s="104" t="s">
        <v>2808</v>
      </c>
      <c r="G73" s="105"/>
      <c r="H73" s="103"/>
      <c r="I73" s="104" t="s">
        <v>2809</v>
      </c>
      <c r="J73" s="103"/>
      <c r="K73" s="52" t="s">
        <v>2810</v>
      </c>
      <c r="L73" s="53" t="s">
        <v>2375</v>
      </c>
      <c r="M73" s="53" t="s">
        <v>2376</v>
      </c>
      <c r="N73" s="53" t="s">
        <v>2453</v>
      </c>
      <c r="O73" s="53" t="s">
        <v>2470</v>
      </c>
      <c r="P73" s="53" t="s">
        <v>2455</v>
      </c>
      <c r="Q73" s="52" t="s">
        <v>2380</v>
      </c>
      <c r="R73" s="54">
        <v>3018881979</v>
      </c>
      <c r="S73" s="55">
        <v>30273</v>
      </c>
      <c r="T73" s="52">
        <v>1982</v>
      </c>
      <c r="U73" s="52" t="s">
        <v>2484</v>
      </c>
      <c r="V73" s="55">
        <v>30273</v>
      </c>
      <c r="W73" s="55">
        <v>44270</v>
      </c>
      <c r="X73" s="52">
        <v>0</v>
      </c>
      <c r="Y73" s="52">
        <v>0</v>
      </c>
      <c r="Z73" s="53" t="s">
        <v>2811</v>
      </c>
      <c r="AA73" s="53" t="s">
        <v>2812</v>
      </c>
      <c r="AB73" s="53" t="s">
        <v>2813</v>
      </c>
      <c r="AC73" s="53" t="s">
        <v>2814</v>
      </c>
      <c r="AD73" s="53" t="s">
        <v>2815</v>
      </c>
      <c r="AE73" s="52" t="s">
        <v>2406</v>
      </c>
      <c r="AF73" s="56">
        <v>45114.25</v>
      </c>
    </row>
    <row r="74" spans="3:32">
      <c r="C74" s="102">
        <v>65</v>
      </c>
      <c r="D74" s="103"/>
      <c r="E74" s="52" t="s">
        <v>2816</v>
      </c>
      <c r="F74" s="104" t="s">
        <v>2817</v>
      </c>
      <c r="G74" s="105"/>
      <c r="H74" s="103"/>
      <c r="I74" s="104" t="s">
        <v>53</v>
      </c>
      <c r="J74" s="103"/>
      <c r="K74" s="52" t="s">
        <v>2818</v>
      </c>
      <c r="L74" s="53" t="s">
        <v>2398</v>
      </c>
      <c r="M74" s="53" t="s">
        <v>2399</v>
      </c>
      <c r="N74" s="53" t="s">
        <v>2453</v>
      </c>
      <c r="O74" s="53" t="s">
        <v>2470</v>
      </c>
      <c r="P74" s="53" t="s">
        <v>2455</v>
      </c>
      <c r="Q74" s="52" t="s">
        <v>2380</v>
      </c>
      <c r="R74" s="54">
        <v>4.4000002430200392E+16</v>
      </c>
      <c r="S74" s="55">
        <v>38029</v>
      </c>
      <c r="T74" s="52">
        <v>2004</v>
      </c>
      <c r="U74" s="52" t="s">
        <v>2521</v>
      </c>
      <c r="V74" s="55">
        <v>38107</v>
      </c>
      <c r="W74" s="52"/>
      <c r="X74" s="52">
        <v>1</v>
      </c>
      <c r="Y74" s="52">
        <v>1</v>
      </c>
      <c r="Z74" s="53" t="s">
        <v>2819</v>
      </c>
      <c r="AA74" s="53" t="s">
        <v>2820</v>
      </c>
      <c r="AB74" s="53" t="s">
        <v>2799</v>
      </c>
      <c r="AC74" s="53" t="s">
        <v>2800</v>
      </c>
      <c r="AD74" s="53" t="s">
        <v>2821</v>
      </c>
      <c r="AE74" s="52" t="s">
        <v>2496</v>
      </c>
      <c r="AF74" s="56">
        <v>45114.25</v>
      </c>
    </row>
    <row r="75" spans="3:32">
      <c r="C75" s="102">
        <v>66</v>
      </c>
      <c r="D75" s="103"/>
      <c r="E75" s="52" t="s">
        <v>2822</v>
      </c>
      <c r="F75" s="104" t="s">
        <v>2823</v>
      </c>
      <c r="G75" s="105"/>
      <c r="H75" s="103"/>
      <c r="I75" s="104" t="s">
        <v>2824</v>
      </c>
      <c r="J75" s="103"/>
      <c r="K75" s="52" t="s">
        <v>2825</v>
      </c>
      <c r="L75" s="53" t="s">
        <v>2421</v>
      </c>
      <c r="M75" s="53" t="s">
        <v>2376</v>
      </c>
      <c r="N75" s="53" t="s">
        <v>2377</v>
      </c>
      <c r="O75" s="53" t="s">
        <v>2378</v>
      </c>
      <c r="P75" s="53" t="s">
        <v>2379</v>
      </c>
      <c r="Q75" s="52" t="s">
        <v>2380</v>
      </c>
      <c r="R75" s="54">
        <v>4.4000008084199736E+16</v>
      </c>
      <c r="S75" s="55">
        <v>35478</v>
      </c>
      <c r="T75" s="52">
        <v>1997</v>
      </c>
      <c r="U75" s="52" t="s">
        <v>2521</v>
      </c>
      <c r="V75" s="55">
        <v>35828</v>
      </c>
      <c r="W75" s="55">
        <v>40987</v>
      </c>
      <c r="X75" s="52">
        <v>0</v>
      </c>
      <c r="Y75" s="52">
        <v>0</v>
      </c>
      <c r="Z75" s="53" t="s">
        <v>2826</v>
      </c>
      <c r="AA75" s="53" t="s">
        <v>2827</v>
      </c>
      <c r="AB75" s="53" t="s">
        <v>2441</v>
      </c>
      <c r="AC75" s="53" t="s">
        <v>2442</v>
      </c>
      <c r="AD75" s="53"/>
      <c r="AE75" s="52" t="s">
        <v>2444</v>
      </c>
      <c r="AF75" s="56">
        <v>45114.25</v>
      </c>
    </row>
    <row r="76" spans="3:32">
      <c r="C76" s="102">
        <v>67</v>
      </c>
      <c r="D76" s="103"/>
      <c r="E76" s="52" t="s">
        <v>2828</v>
      </c>
      <c r="F76" s="104" t="s">
        <v>2829</v>
      </c>
      <c r="G76" s="105"/>
      <c r="H76" s="103"/>
      <c r="I76" s="104" t="s">
        <v>54</v>
      </c>
      <c r="J76" s="103"/>
      <c r="K76" s="52" t="s">
        <v>2830</v>
      </c>
      <c r="L76" s="53" t="s">
        <v>2831</v>
      </c>
      <c r="M76" s="53" t="s">
        <v>2832</v>
      </c>
      <c r="N76" s="53" t="s">
        <v>2453</v>
      </c>
      <c r="O76" s="53" t="s">
        <v>2454</v>
      </c>
      <c r="P76" s="53" t="s">
        <v>2455</v>
      </c>
      <c r="Q76" s="52" t="s">
        <v>2380</v>
      </c>
      <c r="R76" s="54">
        <v>3018611979</v>
      </c>
      <c r="S76" s="55">
        <v>29061</v>
      </c>
      <c r="T76" s="52">
        <v>1979</v>
      </c>
      <c r="U76" s="52" t="s">
        <v>2432</v>
      </c>
      <c r="V76" s="55">
        <v>29061</v>
      </c>
      <c r="W76" s="52"/>
      <c r="X76" s="52">
        <v>2</v>
      </c>
      <c r="Y76" s="52">
        <v>2</v>
      </c>
      <c r="Z76" s="53" t="s">
        <v>2833</v>
      </c>
      <c r="AA76" s="53" t="s">
        <v>2834</v>
      </c>
      <c r="AB76" s="53" t="s">
        <v>2813</v>
      </c>
      <c r="AC76" s="53" t="s">
        <v>2814</v>
      </c>
      <c r="AD76" s="53" t="s">
        <v>2835</v>
      </c>
      <c r="AE76" s="52" t="s">
        <v>2406</v>
      </c>
      <c r="AF76" s="56">
        <v>45114.25</v>
      </c>
    </row>
    <row r="77" spans="3:32">
      <c r="C77" s="102">
        <v>68</v>
      </c>
      <c r="D77" s="103"/>
      <c r="E77" s="52" t="s">
        <v>2836</v>
      </c>
      <c r="F77" s="104" t="s">
        <v>2837</v>
      </c>
      <c r="G77" s="105"/>
      <c r="H77" s="103"/>
      <c r="I77" s="104" t="s">
        <v>2838</v>
      </c>
      <c r="J77" s="103"/>
      <c r="K77" s="52" t="s">
        <v>2839</v>
      </c>
      <c r="L77" s="53" t="s">
        <v>2559</v>
      </c>
      <c r="M77" s="53" t="s">
        <v>2376</v>
      </c>
      <c r="N77" s="53" t="s">
        <v>2453</v>
      </c>
      <c r="O77" s="53" t="s">
        <v>2470</v>
      </c>
      <c r="P77" s="53" t="s">
        <v>2455</v>
      </c>
      <c r="Q77" s="52" t="s">
        <v>2380</v>
      </c>
      <c r="R77" s="54">
        <v>3018821979</v>
      </c>
      <c r="S77" s="55">
        <v>28998</v>
      </c>
      <c r="T77" s="52">
        <v>1979</v>
      </c>
      <c r="U77" s="52" t="s">
        <v>2456</v>
      </c>
      <c r="V77" s="55">
        <v>28998</v>
      </c>
      <c r="W77" s="55">
        <v>38477</v>
      </c>
      <c r="X77" s="52">
        <v>0</v>
      </c>
      <c r="Y77" s="52">
        <v>0</v>
      </c>
      <c r="Z77" s="53"/>
      <c r="AA77" s="53"/>
      <c r="AB77" s="53" t="s">
        <v>2799</v>
      </c>
      <c r="AC77" s="53" t="s">
        <v>2800</v>
      </c>
      <c r="AD77" s="53"/>
      <c r="AE77" s="52" t="s">
        <v>2496</v>
      </c>
      <c r="AF77" s="56">
        <v>45114.25</v>
      </c>
    </row>
    <row r="78" spans="3:32">
      <c r="C78" s="102">
        <v>69</v>
      </c>
      <c r="D78" s="103"/>
      <c r="E78" s="52" t="s">
        <v>2840</v>
      </c>
      <c r="F78" s="104" t="s">
        <v>2841</v>
      </c>
      <c r="G78" s="105"/>
      <c r="H78" s="103"/>
      <c r="I78" s="104" t="s">
        <v>55</v>
      </c>
      <c r="J78" s="103"/>
      <c r="K78" s="52" t="s">
        <v>2842</v>
      </c>
      <c r="L78" s="53" t="s">
        <v>2398</v>
      </c>
      <c r="M78" s="53" t="s">
        <v>2399</v>
      </c>
      <c r="N78" s="53" t="s">
        <v>2453</v>
      </c>
      <c r="O78" s="53" t="s">
        <v>2454</v>
      </c>
      <c r="P78" s="53" t="s">
        <v>2455</v>
      </c>
      <c r="Q78" s="52" t="s">
        <v>2380</v>
      </c>
      <c r="R78" s="54">
        <v>3017951979</v>
      </c>
      <c r="S78" s="55">
        <v>29311</v>
      </c>
      <c r="T78" s="52">
        <v>1980</v>
      </c>
      <c r="U78" s="52" t="s">
        <v>2560</v>
      </c>
      <c r="V78" s="55">
        <v>29311</v>
      </c>
      <c r="W78" s="52"/>
      <c r="X78" s="52">
        <v>2</v>
      </c>
      <c r="Y78" s="52">
        <v>3</v>
      </c>
      <c r="Z78" s="53" t="s">
        <v>2843</v>
      </c>
      <c r="AA78" s="53" t="s">
        <v>2844</v>
      </c>
      <c r="AB78" s="53" t="s">
        <v>2799</v>
      </c>
      <c r="AC78" s="53" t="s">
        <v>2800</v>
      </c>
      <c r="AD78" s="53" t="s">
        <v>2845</v>
      </c>
      <c r="AE78" s="52" t="s">
        <v>2496</v>
      </c>
      <c r="AF78" s="56">
        <v>45114.25</v>
      </c>
    </row>
    <row r="79" spans="3:32">
      <c r="C79" s="102">
        <v>70</v>
      </c>
      <c r="D79" s="103"/>
      <c r="E79" s="52" t="s">
        <v>2846</v>
      </c>
      <c r="F79" s="104" t="s">
        <v>2847</v>
      </c>
      <c r="G79" s="105"/>
      <c r="H79" s="103"/>
      <c r="I79" s="104" t="s">
        <v>56</v>
      </c>
      <c r="J79" s="103"/>
      <c r="K79" s="52" t="s">
        <v>2848</v>
      </c>
      <c r="L79" s="53" t="s">
        <v>2398</v>
      </c>
      <c r="M79" s="53" t="s">
        <v>2399</v>
      </c>
      <c r="N79" s="53" t="s">
        <v>2453</v>
      </c>
      <c r="O79" s="53" t="s">
        <v>2454</v>
      </c>
      <c r="P79" s="53" t="s">
        <v>2455</v>
      </c>
      <c r="Q79" s="52" t="s">
        <v>2380</v>
      </c>
      <c r="R79" s="54">
        <v>3018321979</v>
      </c>
      <c r="S79" s="55">
        <v>30685</v>
      </c>
      <c r="T79" s="52">
        <v>1984</v>
      </c>
      <c r="U79" s="52" t="s">
        <v>2412</v>
      </c>
      <c r="V79" s="55">
        <v>31048</v>
      </c>
      <c r="W79" s="52"/>
      <c r="X79" s="52">
        <v>5</v>
      </c>
      <c r="Y79" s="52">
        <v>13</v>
      </c>
      <c r="Z79" s="53" t="s">
        <v>2849</v>
      </c>
      <c r="AA79" s="53" t="s">
        <v>2850</v>
      </c>
      <c r="AB79" s="53" t="s">
        <v>2441</v>
      </c>
      <c r="AC79" s="53" t="s">
        <v>2442</v>
      </c>
      <c r="AD79" s="53" t="s">
        <v>2851</v>
      </c>
      <c r="AE79" s="52" t="s">
        <v>2444</v>
      </c>
      <c r="AF79" s="56">
        <v>45114.25</v>
      </c>
    </row>
    <row r="80" spans="3:32">
      <c r="C80" s="102">
        <v>71</v>
      </c>
      <c r="D80" s="103"/>
      <c r="E80" s="52" t="s">
        <v>2852</v>
      </c>
      <c r="F80" s="104" t="s">
        <v>2853</v>
      </c>
      <c r="G80" s="105"/>
      <c r="H80" s="103"/>
      <c r="I80" s="104" t="s">
        <v>57</v>
      </c>
      <c r="J80" s="103"/>
      <c r="K80" s="52" t="s">
        <v>2854</v>
      </c>
      <c r="L80" s="53" t="s">
        <v>2398</v>
      </c>
      <c r="M80" s="53" t="s">
        <v>2399</v>
      </c>
      <c r="N80" s="53" t="s">
        <v>2453</v>
      </c>
      <c r="O80" s="53" t="s">
        <v>2511</v>
      </c>
      <c r="P80" s="53" t="s">
        <v>2455</v>
      </c>
      <c r="Q80" s="52" t="s">
        <v>2380</v>
      </c>
      <c r="R80" s="54">
        <v>440000041581994</v>
      </c>
      <c r="S80" s="55">
        <v>34698</v>
      </c>
      <c r="T80" s="52">
        <v>1994</v>
      </c>
      <c r="U80" s="52" t="s">
        <v>2471</v>
      </c>
      <c r="V80" s="55">
        <v>34696</v>
      </c>
      <c r="W80" s="52"/>
      <c r="X80" s="52">
        <v>3</v>
      </c>
      <c r="Y80" s="52">
        <v>2</v>
      </c>
      <c r="Z80" s="53" t="s">
        <v>2855</v>
      </c>
      <c r="AA80" s="53" t="s">
        <v>2856</v>
      </c>
      <c r="AB80" s="53" t="s">
        <v>2620</v>
      </c>
      <c r="AC80" s="53" t="s">
        <v>2569</v>
      </c>
      <c r="AD80" s="53" t="s">
        <v>2857</v>
      </c>
      <c r="AE80" s="52" t="s">
        <v>2406</v>
      </c>
      <c r="AF80" s="56">
        <v>45114.25</v>
      </c>
    </row>
    <row r="81" spans="3:32">
      <c r="C81" s="102">
        <v>72</v>
      </c>
      <c r="D81" s="103"/>
      <c r="E81" s="52" t="s">
        <v>2858</v>
      </c>
      <c r="F81" s="104" t="s">
        <v>2859</v>
      </c>
      <c r="G81" s="105"/>
      <c r="H81" s="103"/>
      <c r="I81" s="104" t="s">
        <v>2860</v>
      </c>
      <c r="J81" s="103"/>
      <c r="K81" s="52" t="s">
        <v>2861</v>
      </c>
      <c r="L81" s="53" t="s">
        <v>2398</v>
      </c>
      <c r="M81" s="53" t="s">
        <v>2399</v>
      </c>
      <c r="N81" s="53" t="s">
        <v>2377</v>
      </c>
      <c r="O81" s="53" t="s">
        <v>2378</v>
      </c>
      <c r="P81" s="53" t="s">
        <v>2379</v>
      </c>
      <c r="Q81" s="52" t="s">
        <v>2380</v>
      </c>
      <c r="R81" s="54">
        <v>4.4011002697202048E+16</v>
      </c>
      <c r="S81" s="55">
        <v>44218</v>
      </c>
      <c r="T81" s="52">
        <v>2021</v>
      </c>
      <c r="U81" s="52" t="s">
        <v>2412</v>
      </c>
      <c r="V81" s="55">
        <v>44245</v>
      </c>
      <c r="W81" s="52"/>
      <c r="X81" s="52">
        <v>0</v>
      </c>
      <c r="Y81" s="52">
        <v>0</v>
      </c>
      <c r="Z81" s="53" t="s">
        <v>2862</v>
      </c>
      <c r="AA81" s="53" t="s">
        <v>2863</v>
      </c>
      <c r="AB81" s="53" t="s">
        <v>2384</v>
      </c>
      <c r="AC81" s="53" t="s">
        <v>2385</v>
      </c>
      <c r="AD81" s="53"/>
      <c r="AE81" s="52" t="s">
        <v>2387</v>
      </c>
      <c r="AF81" s="56">
        <v>45114.25</v>
      </c>
    </row>
    <row r="82" spans="3:32">
      <c r="C82" s="102">
        <v>73</v>
      </c>
      <c r="D82" s="103"/>
      <c r="E82" s="52" t="s">
        <v>2864</v>
      </c>
      <c r="F82" s="104" t="s">
        <v>2865</v>
      </c>
      <c r="G82" s="105"/>
      <c r="H82" s="103"/>
      <c r="I82" s="104" t="s">
        <v>58</v>
      </c>
      <c r="J82" s="103"/>
      <c r="K82" s="52" t="s">
        <v>2866</v>
      </c>
      <c r="L82" s="53" t="s">
        <v>2398</v>
      </c>
      <c r="M82" s="53" t="s">
        <v>2399</v>
      </c>
      <c r="N82" s="53" t="s">
        <v>2377</v>
      </c>
      <c r="O82" s="53" t="s">
        <v>2378</v>
      </c>
      <c r="P82" s="53" t="s">
        <v>2379</v>
      </c>
      <c r="Q82" s="52" t="s">
        <v>2380</v>
      </c>
      <c r="R82" s="54">
        <v>244221982</v>
      </c>
      <c r="S82" s="55">
        <v>30949</v>
      </c>
      <c r="T82" s="52">
        <v>1984</v>
      </c>
      <c r="U82" s="52" t="s">
        <v>2464</v>
      </c>
      <c r="V82" s="55">
        <v>24654</v>
      </c>
      <c r="W82" s="52"/>
      <c r="X82" s="52">
        <v>2</v>
      </c>
      <c r="Y82" s="52">
        <v>2</v>
      </c>
      <c r="Z82" s="53" t="s">
        <v>2867</v>
      </c>
      <c r="AA82" s="53" t="s">
        <v>2868</v>
      </c>
      <c r="AB82" s="53" t="s">
        <v>2869</v>
      </c>
      <c r="AC82" s="53" t="s">
        <v>2870</v>
      </c>
      <c r="AD82" s="53" t="s">
        <v>2871</v>
      </c>
      <c r="AE82" s="52" t="s">
        <v>2496</v>
      </c>
      <c r="AF82" s="56">
        <v>45114.25</v>
      </c>
    </row>
    <row r="83" spans="3:32">
      <c r="C83" s="102">
        <v>74</v>
      </c>
      <c r="D83" s="103"/>
      <c r="E83" s="52" t="s">
        <v>2872</v>
      </c>
      <c r="F83" s="104" t="s">
        <v>2873</v>
      </c>
      <c r="G83" s="105"/>
      <c r="H83" s="103"/>
      <c r="I83" s="104" t="s">
        <v>59</v>
      </c>
      <c r="J83" s="103"/>
      <c r="K83" s="52" t="s">
        <v>2874</v>
      </c>
      <c r="L83" s="53" t="s">
        <v>2398</v>
      </c>
      <c r="M83" s="53" t="s">
        <v>2399</v>
      </c>
      <c r="N83" s="53" t="s">
        <v>2377</v>
      </c>
      <c r="O83" s="53" t="s">
        <v>2378</v>
      </c>
      <c r="P83" s="53" t="s">
        <v>2379</v>
      </c>
      <c r="Q83" s="52" t="s">
        <v>2380</v>
      </c>
      <c r="R83" s="54">
        <v>440000103129612</v>
      </c>
      <c r="S83" s="55">
        <v>35411</v>
      </c>
      <c r="T83" s="52">
        <v>1996</v>
      </c>
      <c r="U83" s="52" t="s">
        <v>2471</v>
      </c>
      <c r="V83" s="55">
        <v>35704</v>
      </c>
      <c r="W83" s="52"/>
      <c r="X83" s="52">
        <v>1</v>
      </c>
      <c r="Y83" s="52">
        <v>2</v>
      </c>
      <c r="Z83" s="53" t="s">
        <v>2875</v>
      </c>
      <c r="AA83" s="53" t="s">
        <v>2876</v>
      </c>
      <c r="AB83" s="53" t="s">
        <v>2877</v>
      </c>
      <c r="AC83" s="53" t="s">
        <v>2385</v>
      </c>
      <c r="AD83" s="53" t="s">
        <v>2878</v>
      </c>
      <c r="AE83" s="52" t="s">
        <v>2387</v>
      </c>
      <c r="AF83" s="56">
        <v>45114.25</v>
      </c>
    </row>
    <row r="84" spans="3:32">
      <c r="C84" s="102">
        <v>75</v>
      </c>
      <c r="D84" s="103"/>
      <c r="E84" s="52" t="s">
        <v>2879</v>
      </c>
      <c r="F84" s="104" t="s">
        <v>2880</v>
      </c>
      <c r="G84" s="105"/>
      <c r="H84" s="103"/>
      <c r="I84" s="104" t="s">
        <v>2881</v>
      </c>
      <c r="J84" s="103"/>
      <c r="K84" s="52" t="s">
        <v>2882</v>
      </c>
      <c r="L84" s="53" t="s">
        <v>2375</v>
      </c>
      <c r="M84" s="53" t="s">
        <v>2376</v>
      </c>
      <c r="N84" s="53" t="s">
        <v>2377</v>
      </c>
      <c r="O84" s="53" t="s">
        <v>2378</v>
      </c>
      <c r="P84" s="53" t="s">
        <v>2379</v>
      </c>
      <c r="Q84" s="52" t="s">
        <v>2380</v>
      </c>
      <c r="R84" s="54">
        <v>440000024361992</v>
      </c>
      <c r="S84" s="55">
        <v>34198</v>
      </c>
      <c r="T84" s="52">
        <v>1993</v>
      </c>
      <c r="U84" s="52" t="s">
        <v>2381</v>
      </c>
      <c r="V84" s="55">
        <v>34325</v>
      </c>
      <c r="W84" s="55">
        <v>43672</v>
      </c>
      <c r="X84" s="52">
        <v>0</v>
      </c>
      <c r="Y84" s="52">
        <v>0</v>
      </c>
      <c r="Z84" s="53" t="s">
        <v>2883</v>
      </c>
      <c r="AA84" s="53" t="s">
        <v>2884</v>
      </c>
      <c r="AB84" s="53" t="s">
        <v>2403</v>
      </c>
      <c r="AC84" s="53" t="s">
        <v>2404</v>
      </c>
      <c r="AD84" s="53"/>
      <c r="AE84" s="52" t="s">
        <v>2406</v>
      </c>
      <c r="AF84" s="56">
        <v>45114.25</v>
      </c>
    </row>
    <row r="85" spans="3:32">
      <c r="C85" s="102">
        <v>76</v>
      </c>
      <c r="D85" s="103"/>
      <c r="E85" s="52" t="s">
        <v>2885</v>
      </c>
      <c r="F85" s="104" t="s">
        <v>2886</v>
      </c>
      <c r="G85" s="105"/>
      <c r="H85" s="103"/>
      <c r="I85" s="104" t="s">
        <v>60</v>
      </c>
      <c r="J85" s="103"/>
      <c r="K85" s="52" t="s">
        <v>2887</v>
      </c>
      <c r="L85" s="53" t="s">
        <v>2398</v>
      </c>
      <c r="M85" s="53" t="s">
        <v>2399</v>
      </c>
      <c r="N85" s="53" t="s">
        <v>2377</v>
      </c>
      <c r="O85" s="53" t="s">
        <v>2378</v>
      </c>
      <c r="P85" s="53" t="s">
        <v>2379</v>
      </c>
      <c r="Q85" s="52" t="s">
        <v>2380</v>
      </c>
      <c r="R85" s="54">
        <v>3.0000003615191984E+16</v>
      </c>
      <c r="S85" s="55">
        <v>35877</v>
      </c>
      <c r="T85" s="52">
        <v>1998</v>
      </c>
      <c r="U85" s="52" t="s">
        <v>2560</v>
      </c>
      <c r="V85" s="55">
        <v>32321</v>
      </c>
      <c r="W85" s="52"/>
      <c r="X85" s="52">
        <v>3</v>
      </c>
      <c r="Y85" s="52">
        <v>16</v>
      </c>
      <c r="Z85" s="53" t="s">
        <v>2888</v>
      </c>
      <c r="AA85" s="53" t="s">
        <v>2889</v>
      </c>
      <c r="AB85" s="53" t="s">
        <v>2384</v>
      </c>
      <c r="AC85" s="53" t="s">
        <v>2385</v>
      </c>
      <c r="AD85" s="53" t="s">
        <v>2890</v>
      </c>
      <c r="AE85" s="52" t="s">
        <v>2387</v>
      </c>
      <c r="AF85" s="56">
        <v>45114.25</v>
      </c>
    </row>
    <row r="86" spans="3:32">
      <c r="C86" s="102">
        <v>77</v>
      </c>
      <c r="D86" s="103"/>
      <c r="E86" s="52" t="s">
        <v>2891</v>
      </c>
      <c r="F86" s="104" t="s">
        <v>2892</v>
      </c>
      <c r="G86" s="105"/>
      <c r="H86" s="103"/>
      <c r="I86" s="104" t="s">
        <v>61</v>
      </c>
      <c r="J86" s="103"/>
      <c r="K86" s="52" t="s">
        <v>2893</v>
      </c>
      <c r="L86" s="53" t="s">
        <v>2398</v>
      </c>
      <c r="M86" s="53" t="s">
        <v>2399</v>
      </c>
      <c r="N86" s="53" t="s">
        <v>2377</v>
      </c>
      <c r="O86" s="53" t="s">
        <v>2378</v>
      </c>
      <c r="P86" s="53" t="s">
        <v>2379</v>
      </c>
      <c r="Q86" s="52" t="s">
        <v>2380</v>
      </c>
      <c r="R86" s="54">
        <v>4.4000003116200248E+16</v>
      </c>
      <c r="S86" s="55">
        <v>37603</v>
      </c>
      <c r="T86" s="52">
        <v>2002</v>
      </c>
      <c r="U86" s="52" t="s">
        <v>2471</v>
      </c>
      <c r="V86" s="55">
        <v>37603</v>
      </c>
      <c r="W86" s="52"/>
      <c r="X86" s="52">
        <v>1</v>
      </c>
      <c r="Y86" s="52">
        <v>8</v>
      </c>
      <c r="Z86" s="53" t="s">
        <v>2894</v>
      </c>
      <c r="AA86" s="53" t="s">
        <v>2895</v>
      </c>
      <c r="AB86" s="53" t="s">
        <v>2384</v>
      </c>
      <c r="AC86" s="53" t="s">
        <v>2385</v>
      </c>
      <c r="AD86" s="53" t="s">
        <v>2896</v>
      </c>
      <c r="AE86" s="52" t="s">
        <v>2387</v>
      </c>
      <c r="AF86" s="56">
        <v>45114.25</v>
      </c>
    </row>
    <row r="87" spans="3:32">
      <c r="C87" s="102">
        <v>78</v>
      </c>
      <c r="D87" s="103"/>
      <c r="E87" s="52" t="s">
        <v>2897</v>
      </c>
      <c r="F87" s="104" t="s">
        <v>2898</v>
      </c>
      <c r="G87" s="105"/>
      <c r="H87" s="103"/>
      <c r="I87" s="104" t="s">
        <v>2313</v>
      </c>
      <c r="J87" s="103"/>
      <c r="K87" s="52" t="s">
        <v>2899</v>
      </c>
      <c r="L87" s="53" t="s">
        <v>2398</v>
      </c>
      <c r="M87" s="53" t="s">
        <v>2399</v>
      </c>
      <c r="N87" s="53" t="s">
        <v>2377</v>
      </c>
      <c r="O87" s="53" t="s">
        <v>2411</v>
      </c>
      <c r="P87" s="53" t="s">
        <v>2411</v>
      </c>
      <c r="Q87" s="52" t="s">
        <v>2380</v>
      </c>
      <c r="R87" s="54">
        <v>4.400000159920076E+16</v>
      </c>
      <c r="S87" s="55">
        <v>39217</v>
      </c>
      <c r="T87" s="52">
        <v>2007</v>
      </c>
      <c r="U87" s="52" t="s">
        <v>2456</v>
      </c>
      <c r="V87" s="55">
        <v>39814</v>
      </c>
      <c r="W87" s="52"/>
      <c r="X87" s="52">
        <v>1</v>
      </c>
      <c r="Y87" s="52">
        <v>5</v>
      </c>
      <c r="Z87" s="53" t="s">
        <v>2900</v>
      </c>
      <c r="AA87" s="53" t="s">
        <v>2901</v>
      </c>
      <c r="AB87" s="53" t="s">
        <v>2539</v>
      </c>
      <c r="AC87" s="53" t="s">
        <v>2540</v>
      </c>
      <c r="AD87" s="53" t="s">
        <v>2902</v>
      </c>
      <c r="AE87" s="52" t="s">
        <v>2542</v>
      </c>
      <c r="AF87" s="56">
        <v>45114.25</v>
      </c>
    </row>
    <row r="88" spans="3:32">
      <c r="C88" s="102">
        <v>79</v>
      </c>
      <c r="D88" s="103"/>
      <c r="E88" s="52" t="s">
        <v>2903</v>
      </c>
      <c r="F88" s="104" t="s">
        <v>2904</v>
      </c>
      <c r="G88" s="105"/>
      <c r="H88" s="103"/>
      <c r="I88" s="104" t="s">
        <v>62</v>
      </c>
      <c r="J88" s="103"/>
      <c r="K88" s="52" t="s">
        <v>2905</v>
      </c>
      <c r="L88" s="53" t="s">
        <v>2398</v>
      </c>
      <c r="M88" s="53" t="s">
        <v>2399</v>
      </c>
      <c r="N88" s="53" t="s">
        <v>2453</v>
      </c>
      <c r="O88" s="53" t="s">
        <v>2470</v>
      </c>
      <c r="P88" s="53" t="s">
        <v>2455</v>
      </c>
      <c r="Q88" s="52" t="s">
        <v>2380</v>
      </c>
      <c r="R88" s="54">
        <v>4.4000004632200704E+16</v>
      </c>
      <c r="S88" s="55">
        <v>39527</v>
      </c>
      <c r="T88" s="52">
        <v>2008</v>
      </c>
      <c r="U88" s="52" t="s">
        <v>2560</v>
      </c>
      <c r="V88" s="55">
        <v>39661</v>
      </c>
      <c r="W88" s="52"/>
      <c r="X88" s="52">
        <v>1</v>
      </c>
      <c r="Y88" s="52">
        <v>2</v>
      </c>
      <c r="Z88" s="53" t="s">
        <v>2906</v>
      </c>
      <c r="AA88" s="53" t="s">
        <v>2907</v>
      </c>
      <c r="AB88" s="53" t="s">
        <v>2908</v>
      </c>
      <c r="AC88" s="53" t="s">
        <v>2909</v>
      </c>
      <c r="AD88" s="53" t="s">
        <v>2910</v>
      </c>
      <c r="AE88" s="52" t="s">
        <v>2517</v>
      </c>
      <c r="AF88" s="56">
        <v>45114.25</v>
      </c>
    </row>
    <row r="89" spans="3:32">
      <c r="C89" s="102">
        <v>80</v>
      </c>
      <c r="D89" s="103"/>
      <c r="E89" s="52" t="s">
        <v>2911</v>
      </c>
      <c r="F89" s="104" t="s">
        <v>2912</v>
      </c>
      <c r="G89" s="105"/>
      <c r="H89" s="103"/>
      <c r="I89" s="104" t="s">
        <v>63</v>
      </c>
      <c r="J89" s="103"/>
      <c r="K89" s="52" t="s">
        <v>2913</v>
      </c>
      <c r="L89" s="53" t="s">
        <v>2398</v>
      </c>
      <c r="M89" s="53" t="s">
        <v>2399</v>
      </c>
      <c r="N89" s="53" t="s">
        <v>2377</v>
      </c>
      <c r="O89" s="53" t="s">
        <v>2378</v>
      </c>
      <c r="P89" s="53" t="s">
        <v>2379</v>
      </c>
      <c r="Q89" s="52" t="s">
        <v>2380</v>
      </c>
      <c r="R89" s="54">
        <v>3017941979</v>
      </c>
      <c r="S89" s="55">
        <v>29005</v>
      </c>
      <c r="T89" s="52">
        <v>1979</v>
      </c>
      <c r="U89" s="52" t="s">
        <v>2456</v>
      </c>
      <c r="V89" s="55">
        <v>29005</v>
      </c>
      <c r="W89" s="52"/>
      <c r="X89" s="52">
        <v>2</v>
      </c>
      <c r="Y89" s="52">
        <v>6</v>
      </c>
      <c r="Z89" s="53" t="s">
        <v>2914</v>
      </c>
      <c r="AA89" s="53" t="s">
        <v>2915</v>
      </c>
      <c r="AB89" s="53" t="s">
        <v>2403</v>
      </c>
      <c r="AC89" s="53" t="s">
        <v>2404</v>
      </c>
      <c r="AD89" s="53" t="s">
        <v>2916</v>
      </c>
      <c r="AE89" s="52" t="s">
        <v>2406</v>
      </c>
      <c r="AF89" s="56">
        <v>45114.25</v>
      </c>
    </row>
    <row r="90" spans="3:32">
      <c r="C90" s="102">
        <v>81</v>
      </c>
      <c r="D90" s="103"/>
      <c r="E90" s="52" t="s">
        <v>2917</v>
      </c>
      <c r="F90" s="104" t="s">
        <v>2918</v>
      </c>
      <c r="G90" s="105"/>
      <c r="H90" s="103"/>
      <c r="I90" s="104" t="s">
        <v>64</v>
      </c>
      <c r="J90" s="103"/>
      <c r="K90" s="52" t="s">
        <v>2919</v>
      </c>
      <c r="L90" s="53" t="s">
        <v>2398</v>
      </c>
      <c r="M90" s="53" t="s">
        <v>2399</v>
      </c>
      <c r="N90" s="53" t="s">
        <v>2377</v>
      </c>
      <c r="O90" s="53" t="s">
        <v>2378</v>
      </c>
      <c r="P90" s="53" t="s">
        <v>2379</v>
      </c>
      <c r="Q90" s="52" t="s">
        <v>2380</v>
      </c>
      <c r="R90" s="54">
        <v>3018591979</v>
      </c>
      <c r="S90" s="55">
        <v>29397</v>
      </c>
      <c r="T90" s="52">
        <v>1980</v>
      </c>
      <c r="U90" s="52" t="s">
        <v>2422</v>
      </c>
      <c r="V90" s="55">
        <v>21309</v>
      </c>
      <c r="W90" s="52"/>
      <c r="X90" s="52">
        <v>1</v>
      </c>
      <c r="Y90" s="52">
        <v>0</v>
      </c>
      <c r="Z90" s="53" t="s">
        <v>2920</v>
      </c>
      <c r="AA90" s="53" t="s">
        <v>2921</v>
      </c>
      <c r="AB90" s="53" t="s">
        <v>2403</v>
      </c>
      <c r="AC90" s="53" t="s">
        <v>2404</v>
      </c>
      <c r="AD90" s="53" t="s">
        <v>2922</v>
      </c>
      <c r="AE90" s="52" t="s">
        <v>2406</v>
      </c>
      <c r="AF90" s="56">
        <v>45114.25</v>
      </c>
    </row>
    <row r="91" spans="3:32">
      <c r="C91" s="102">
        <v>82</v>
      </c>
      <c r="D91" s="103"/>
      <c r="E91" s="52" t="s">
        <v>2923</v>
      </c>
      <c r="F91" s="104" t="s">
        <v>2924</v>
      </c>
      <c r="G91" s="105"/>
      <c r="H91" s="103"/>
      <c r="I91" s="104" t="s">
        <v>65</v>
      </c>
      <c r="J91" s="103"/>
      <c r="K91" s="52" t="s">
        <v>2925</v>
      </c>
      <c r="L91" s="53" t="s">
        <v>2398</v>
      </c>
      <c r="M91" s="53" t="s">
        <v>2399</v>
      </c>
      <c r="N91" s="53" t="s">
        <v>2377</v>
      </c>
      <c r="O91" s="53" t="s">
        <v>2378</v>
      </c>
      <c r="P91" s="53" t="s">
        <v>2379</v>
      </c>
      <c r="Q91" s="52" t="s">
        <v>2380</v>
      </c>
      <c r="R91" s="54">
        <v>3018201979</v>
      </c>
      <c r="S91" s="55">
        <v>29223</v>
      </c>
      <c r="T91" s="52">
        <v>1980</v>
      </c>
      <c r="U91" s="52" t="s">
        <v>2412</v>
      </c>
      <c r="V91" s="55">
        <v>29223</v>
      </c>
      <c r="W91" s="52"/>
      <c r="X91" s="52">
        <v>4</v>
      </c>
      <c r="Y91" s="52">
        <v>10</v>
      </c>
      <c r="Z91" s="53" t="s">
        <v>2926</v>
      </c>
      <c r="AA91" s="53" t="s">
        <v>2927</v>
      </c>
      <c r="AB91" s="53" t="s">
        <v>2384</v>
      </c>
      <c r="AC91" s="53" t="s">
        <v>2385</v>
      </c>
      <c r="AD91" s="53" t="s">
        <v>2928</v>
      </c>
      <c r="AE91" s="52" t="s">
        <v>2387</v>
      </c>
      <c r="AF91" s="56">
        <v>45114.25</v>
      </c>
    </row>
    <row r="92" spans="3:32">
      <c r="C92" s="102">
        <v>83</v>
      </c>
      <c r="D92" s="103"/>
      <c r="E92" s="52" t="s">
        <v>2929</v>
      </c>
      <c r="F92" s="104" t="s">
        <v>2930</v>
      </c>
      <c r="G92" s="105"/>
      <c r="H92" s="103"/>
      <c r="I92" s="104" t="s">
        <v>66</v>
      </c>
      <c r="J92" s="103"/>
      <c r="K92" s="52" t="s">
        <v>2931</v>
      </c>
      <c r="L92" s="53" t="s">
        <v>2398</v>
      </c>
      <c r="M92" s="53" t="s">
        <v>2399</v>
      </c>
      <c r="N92" s="53" t="s">
        <v>2453</v>
      </c>
      <c r="O92" s="53" t="s">
        <v>2470</v>
      </c>
      <c r="P92" s="53" t="s">
        <v>2455</v>
      </c>
      <c r="Q92" s="52" t="s">
        <v>2380</v>
      </c>
      <c r="R92" s="54">
        <v>3017831979</v>
      </c>
      <c r="S92" s="55">
        <v>28993</v>
      </c>
      <c r="T92" s="52">
        <v>1979</v>
      </c>
      <c r="U92" s="52" t="s">
        <v>2456</v>
      </c>
      <c r="V92" s="55">
        <v>27061</v>
      </c>
      <c r="W92" s="52"/>
      <c r="X92" s="52">
        <v>5</v>
      </c>
      <c r="Y92" s="52">
        <v>3</v>
      </c>
      <c r="Z92" s="53" t="s">
        <v>2932</v>
      </c>
      <c r="AA92" s="53" t="s">
        <v>2933</v>
      </c>
      <c r="AB92" s="53" t="s">
        <v>2908</v>
      </c>
      <c r="AC92" s="53" t="s">
        <v>2909</v>
      </c>
      <c r="AD92" s="53" t="s">
        <v>2934</v>
      </c>
      <c r="AE92" s="52" t="s">
        <v>2517</v>
      </c>
      <c r="AF92" s="56">
        <v>45114.25</v>
      </c>
    </row>
    <row r="93" spans="3:32" ht="23">
      <c r="C93" s="102">
        <v>84</v>
      </c>
      <c r="D93" s="103"/>
      <c r="E93" s="52" t="s">
        <v>2935</v>
      </c>
      <c r="F93" s="104" t="s">
        <v>2936</v>
      </c>
      <c r="G93" s="105"/>
      <c r="H93" s="103"/>
      <c r="I93" s="104" t="s">
        <v>2937</v>
      </c>
      <c r="J93" s="103"/>
      <c r="K93" s="52" t="s">
        <v>2938</v>
      </c>
      <c r="L93" s="53" t="s">
        <v>2939</v>
      </c>
      <c r="M93" s="53" t="s">
        <v>2722</v>
      </c>
      <c r="N93" s="53" t="s">
        <v>2377</v>
      </c>
      <c r="O93" s="53" t="s">
        <v>2378</v>
      </c>
      <c r="P93" s="53" t="s">
        <v>2379</v>
      </c>
      <c r="Q93" s="52" t="s">
        <v>2380</v>
      </c>
      <c r="R93" s="54">
        <v>181301980</v>
      </c>
      <c r="S93" s="55">
        <v>29605</v>
      </c>
      <c r="T93" s="52">
        <v>1981</v>
      </c>
      <c r="U93" s="52" t="s">
        <v>2412</v>
      </c>
      <c r="V93" s="55">
        <v>29725</v>
      </c>
      <c r="W93" s="55">
        <v>44105</v>
      </c>
      <c r="X93" s="52">
        <v>1</v>
      </c>
      <c r="Y93" s="52">
        <v>0</v>
      </c>
      <c r="Z93" s="53" t="s">
        <v>2940</v>
      </c>
      <c r="AA93" s="53" t="s">
        <v>2941</v>
      </c>
      <c r="AB93" s="53" t="s">
        <v>2493</v>
      </c>
      <c r="AC93" s="53" t="s">
        <v>2494</v>
      </c>
      <c r="AD93" s="53" t="s">
        <v>2942</v>
      </c>
      <c r="AE93" s="52" t="s">
        <v>2496</v>
      </c>
      <c r="AF93" s="56">
        <v>45114.25</v>
      </c>
    </row>
    <row r="94" spans="3:32">
      <c r="C94" s="102">
        <v>85</v>
      </c>
      <c r="D94" s="103"/>
      <c r="E94" s="52" t="s">
        <v>2943</v>
      </c>
      <c r="F94" s="104" t="s">
        <v>2944</v>
      </c>
      <c r="G94" s="105"/>
      <c r="H94" s="103"/>
      <c r="I94" s="104" t="s">
        <v>67</v>
      </c>
      <c r="J94" s="103"/>
      <c r="K94" s="52" t="s">
        <v>2945</v>
      </c>
      <c r="L94" s="53" t="s">
        <v>2398</v>
      </c>
      <c r="M94" s="53" t="s">
        <v>2399</v>
      </c>
      <c r="N94" s="53" t="s">
        <v>2453</v>
      </c>
      <c r="O94" s="53" t="s">
        <v>2454</v>
      </c>
      <c r="P94" s="53" t="s">
        <v>2455</v>
      </c>
      <c r="Q94" s="52" t="s">
        <v>2380</v>
      </c>
      <c r="R94" s="54">
        <v>38291979</v>
      </c>
      <c r="S94" s="55">
        <v>29311</v>
      </c>
      <c r="T94" s="52">
        <v>1980</v>
      </c>
      <c r="U94" s="52" t="s">
        <v>2560</v>
      </c>
      <c r="V94" s="55">
        <v>29509</v>
      </c>
      <c r="W94" s="52"/>
      <c r="X94" s="52">
        <v>4</v>
      </c>
      <c r="Y94" s="52">
        <v>6</v>
      </c>
      <c r="Z94" s="53" t="s">
        <v>2946</v>
      </c>
      <c r="AA94" s="53" t="s">
        <v>2947</v>
      </c>
      <c r="AB94" s="53" t="s">
        <v>2539</v>
      </c>
      <c r="AC94" s="53" t="s">
        <v>2540</v>
      </c>
      <c r="AD94" s="53" t="s">
        <v>2948</v>
      </c>
      <c r="AE94" s="52" t="s">
        <v>2542</v>
      </c>
      <c r="AF94" s="56">
        <v>45114.25</v>
      </c>
    </row>
    <row r="95" spans="3:32">
      <c r="C95" s="102">
        <v>86</v>
      </c>
      <c r="D95" s="103"/>
      <c r="E95" s="52" t="s">
        <v>2949</v>
      </c>
      <c r="F95" s="104" t="s">
        <v>2950</v>
      </c>
      <c r="G95" s="105"/>
      <c r="H95" s="103"/>
      <c r="I95" s="104" t="s">
        <v>2314</v>
      </c>
      <c r="J95" s="103"/>
      <c r="K95" s="52" t="s">
        <v>2951</v>
      </c>
      <c r="L95" s="53" t="s">
        <v>2430</v>
      </c>
      <c r="M95" s="53" t="s">
        <v>2431</v>
      </c>
      <c r="N95" s="53" t="s">
        <v>2453</v>
      </c>
      <c r="O95" s="53" t="s">
        <v>2470</v>
      </c>
      <c r="P95" s="53" t="s">
        <v>2455</v>
      </c>
      <c r="Q95" s="52" t="s">
        <v>2380</v>
      </c>
      <c r="R95" s="54">
        <v>308831979</v>
      </c>
      <c r="S95" s="55">
        <v>29126</v>
      </c>
      <c r="T95" s="52">
        <v>1979</v>
      </c>
      <c r="U95" s="52" t="s">
        <v>2464</v>
      </c>
      <c r="V95" s="55">
        <v>29126</v>
      </c>
      <c r="W95" s="52"/>
      <c r="X95" s="52">
        <v>1</v>
      </c>
      <c r="Y95" s="52">
        <v>0</v>
      </c>
      <c r="Z95" s="53" t="s">
        <v>2952</v>
      </c>
      <c r="AA95" s="53" t="s">
        <v>2953</v>
      </c>
      <c r="AB95" s="53" t="s">
        <v>2954</v>
      </c>
      <c r="AC95" s="53" t="s">
        <v>2955</v>
      </c>
      <c r="AD95" s="53"/>
      <c r="AE95" s="52" t="s">
        <v>2406</v>
      </c>
      <c r="AF95" s="56">
        <v>45114.25</v>
      </c>
    </row>
    <row r="96" spans="3:32">
      <c r="C96" s="102">
        <v>87</v>
      </c>
      <c r="D96" s="103"/>
      <c r="E96" s="52" t="s">
        <v>2956</v>
      </c>
      <c r="F96" s="104" t="s">
        <v>2957</v>
      </c>
      <c r="G96" s="105"/>
      <c r="H96" s="103"/>
      <c r="I96" s="104" t="s">
        <v>2315</v>
      </c>
      <c r="J96" s="103"/>
      <c r="K96" s="52" t="s">
        <v>2958</v>
      </c>
      <c r="L96" s="53" t="s">
        <v>2430</v>
      </c>
      <c r="M96" s="53" t="s">
        <v>2431</v>
      </c>
      <c r="N96" s="53" t="s">
        <v>2453</v>
      </c>
      <c r="O96" s="53" t="s">
        <v>2454</v>
      </c>
      <c r="P96" s="53" t="s">
        <v>2455</v>
      </c>
      <c r="Q96" s="52" t="s">
        <v>2380</v>
      </c>
      <c r="R96" s="54">
        <v>28801978</v>
      </c>
      <c r="S96" s="55">
        <v>29305</v>
      </c>
      <c r="T96" s="52">
        <v>1980</v>
      </c>
      <c r="U96" s="52" t="s">
        <v>2560</v>
      </c>
      <c r="V96" s="55">
        <v>29305</v>
      </c>
      <c r="W96" s="52"/>
      <c r="X96" s="52">
        <v>1</v>
      </c>
      <c r="Y96" s="52">
        <v>0</v>
      </c>
      <c r="Z96" s="53" t="s">
        <v>2959</v>
      </c>
      <c r="AA96" s="53" t="s">
        <v>2960</v>
      </c>
      <c r="AB96" s="53" t="s">
        <v>2961</v>
      </c>
      <c r="AC96" s="53" t="s">
        <v>2475</v>
      </c>
      <c r="AD96" s="53"/>
      <c r="AE96" s="52" t="s">
        <v>2406</v>
      </c>
      <c r="AF96" s="56">
        <v>45114.25</v>
      </c>
    </row>
    <row r="97" spans="3:32">
      <c r="C97" s="102">
        <v>88</v>
      </c>
      <c r="D97" s="103"/>
      <c r="E97" s="52" t="s">
        <v>2962</v>
      </c>
      <c r="F97" s="104" t="s">
        <v>2963</v>
      </c>
      <c r="G97" s="105"/>
      <c r="H97" s="103"/>
      <c r="I97" s="104" t="s">
        <v>68</v>
      </c>
      <c r="J97" s="103"/>
      <c r="K97" s="52" t="s">
        <v>2964</v>
      </c>
      <c r="L97" s="53" t="s">
        <v>2398</v>
      </c>
      <c r="M97" s="53" t="s">
        <v>2399</v>
      </c>
      <c r="N97" s="53" t="s">
        <v>2453</v>
      </c>
      <c r="O97" s="53" t="s">
        <v>2511</v>
      </c>
      <c r="P97" s="53" t="s">
        <v>2455</v>
      </c>
      <c r="Q97" s="52" t="s">
        <v>2380</v>
      </c>
      <c r="R97" s="54">
        <v>4.4011007240201904E+16</v>
      </c>
      <c r="S97" s="55">
        <v>43880</v>
      </c>
      <c r="T97" s="52">
        <v>2020</v>
      </c>
      <c r="U97" s="52" t="s">
        <v>2521</v>
      </c>
      <c r="V97" s="55">
        <v>44040</v>
      </c>
      <c r="W97" s="52"/>
      <c r="X97" s="52">
        <v>2</v>
      </c>
      <c r="Y97" s="52">
        <v>20</v>
      </c>
      <c r="Z97" s="53" t="s">
        <v>2965</v>
      </c>
      <c r="AA97" s="53" t="s">
        <v>2966</v>
      </c>
      <c r="AB97" s="53" t="s">
        <v>2799</v>
      </c>
      <c r="AC97" s="53" t="s">
        <v>2800</v>
      </c>
      <c r="AD97" s="53"/>
      <c r="AE97" s="52" t="s">
        <v>2496</v>
      </c>
      <c r="AF97" s="56">
        <v>45114.25</v>
      </c>
    </row>
    <row r="98" spans="3:32">
      <c r="C98" s="102">
        <v>89</v>
      </c>
      <c r="D98" s="103"/>
      <c r="E98" s="52" t="s">
        <v>2967</v>
      </c>
      <c r="F98" s="104" t="s">
        <v>2968</v>
      </c>
      <c r="G98" s="105"/>
      <c r="H98" s="103"/>
      <c r="I98" s="104" t="s">
        <v>69</v>
      </c>
      <c r="J98" s="103"/>
      <c r="K98" s="52" t="s">
        <v>2969</v>
      </c>
      <c r="L98" s="53" t="s">
        <v>2398</v>
      </c>
      <c r="M98" s="53" t="s">
        <v>2399</v>
      </c>
      <c r="N98" s="53" t="s">
        <v>2453</v>
      </c>
      <c r="O98" s="53" t="s">
        <v>2454</v>
      </c>
      <c r="P98" s="53" t="s">
        <v>2455</v>
      </c>
      <c r="Q98" s="52" t="s">
        <v>2380</v>
      </c>
      <c r="R98" s="54">
        <v>3018891979</v>
      </c>
      <c r="S98" s="55">
        <v>29055</v>
      </c>
      <c r="T98" s="52">
        <v>1979</v>
      </c>
      <c r="U98" s="52" t="s">
        <v>2432</v>
      </c>
      <c r="V98" s="55">
        <v>29068</v>
      </c>
      <c r="W98" s="52"/>
      <c r="X98" s="52">
        <v>18</v>
      </c>
      <c r="Y98" s="52">
        <v>10</v>
      </c>
      <c r="Z98" s="53" t="s">
        <v>2970</v>
      </c>
      <c r="AA98" s="53" t="s">
        <v>2971</v>
      </c>
      <c r="AB98" s="53" t="s">
        <v>2539</v>
      </c>
      <c r="AC98" s="53" t="s">
        <v>2540</v>
      </c>
      <c r="AD98" s="53" t="s">
        <v>2972</v>
      </c>
      <c r="AE98" s="52" t="s">
        <v>2542</v>
      </c>
      <c r="AF98" s="56">
        <v>45114.25</v>
      </c>
    </row>
    <row r="99" spans="3:32">
      <c r="C99" s="102">
        <v>90</v>
      </c>
      <c r="D99" s="103"/>
      <c r="E99" s="52" t="s">
        <v>2973</v>
      </c>
      <c r="F99" s="104" t="s">
        <v>2974</v>
      </c>
      <c r="G99" s="105"/>
      <c r="H99" s="103"/>
      <c r="I99" s="104" t="s">
        <v>70</v>
      </c>
      <c r="J99" s="103"/>
      <c r="K99" s="52" t="s">
        <v>2975</v>
      </c>
      <c r="L99" s="53" t="s">
        <v>2398</v>
      </c>
      <c r="M99" s="53" t="s">
        <v>2399</v>
      </c>
      <c r="N99" s="53" t="s">
        <v>2377</v>
      </c>
      <c r="O99" s="53" t="s">
        <v>2411</v>
      </c>
      <c r="P99" s="53" t="s">
        <v>2411</v>
      </c>
      <c r="Q99" s="52" t="s">
        <v>2380</v>
      </c>
      <c r="R99" s="54">
        <v>4.4011000005200496E+16</v>
      </c>
      <c r="S99" s="55">
        <v>38664</v>
      </c>
      <c r="T99" s="52">
        <v>2005</v>
      </c>
      <c r="U99" s="52" t="s">
        <v>2484</v>
      </c>
      <c r="V99" s="55">
        <v>39029</v>
      </c>
      <c r="W99" s="52"/>
      <c r="X99" s="52">
        <v>1</v>
      </c>
      <c r="Y99" s="52">
        <v>0</v>
      </c>
      <c r="Z99" s="53" t="s">
        <v>2976</v>
      </c>
      <c r="AA99" s="53" t="s">
        <v>2977</v>
      </c>
      <c r="AB99" s="53" t="s">
        <v>2384</v>
      </c>
      <c r="AC99" s="53" t="s">
        <v>2385</v>
      </c>
      <c r="AD99" s="53" t="s">
        <v>2978</v>
      </c>
      <c r="AE99" s="52" t="s">
        <v>2387</v>
      </c>
      <c r="AF99" s="56">
        <v>45114.25</v>
      </c>
    </row>
    <row r="100" spans="3:32">
      <c r="C100" s="102">
        <v>91</v>
      </c>
      <c r="D100" s="103"/>
      <c r="E100" s="52" t="s">
        <v>2979</v>
      </c>
      <c r="F100" s="104" t="s">
        <v>2980</v>
      </c>
      <c r="G100" s="105"/>
      <c r="H100" s="103"/>
      <c r="I100" s="104" t="s">
        <v>71</v>
      </c>
      <c r="J100" s="103"/>
      <c r="K100" s="52" t="s">
        <v>2981</v>
      </c>
      <c r="L100" s="53" t="s">
        <v>2398</v>
      </c>
      <c r="M100" s="53" t="s">
        <v>2399</v>
      </c>
      <c r="N100" s="53" t="s">
        <v>2453</v>
      </c>
      <c r="O100" s="53" t="s">
        <v>2454</v>
      </c>
      <c r="P100" s="53" t="s">
        <v>2455</v>
      </c>
      <c r="Q100" s="52" t="s">
        <v>2380</v>
      </c>
      <c r="R100" s="54">
        <v>3017681979</v>
      </c>
      <c r="S100" s="55">
        <v>28927</v>
      </c>
      <c r="T100" s="52">
        <v>1979</v>
      </c>
      <c r="U100" s="52" t="s">
        <v>2560</v>
      </c>
      <c r="V100" s="55">
        <v>28922</v>
      </c>
      <c r="W100" s="52"/>
      <c r="X100" s="52">
        <v>3</v>
      </c>
      <c r="Y100" s="52">
        <v>2</v>
      </c>
      <c r="Z100" s="53" t="s">
        <v>2982</v>
      </c>
      <c r="AA100" s="53" t="s">
        <v>2983</v>
      </c>
      <c r="AB100" s="53" t="s">
        <v>2539</v>
      </c>
      <c r="AC100" s="53" t="s">
        <v>2540</v>
      </c>
      <c r="AD100" s="53" t="s">
        <v>2984</v>
      </c>
      <c r="AE100" s="52" t="s">
        <v>2542</v>
      </c>
      <c r="AF100" s="56">
        <v>45114.25</v>
      </c>
    </row>
    <row r="101" spans="3:32">
      <c r="C101" s="102">
        <v>92</v>
      </c>
      <c r="D101" s="103"/>
      <c r="E101" s="52" t="s">
        <v>2985</v>
      </c>
      <c r="F101" s="104" t="s">
        <v>2986</v>
      </c>
      <c r="G101" s="105"/>
      <c r="H101" s="103"/>
      <c r="I101" s="104" t="s">
        <v>2987</v>
      </c>
      <c r="J101" s="103"/>
      <c r="K101" s="52" t="s">
        <v>2988</v>
      </c>
      <c r="L101" s="53" t="s">
        <v>2375</v>
      </c>
      <c r="M101" s="53" t="s">
        <v>2376</v>
      </c>
      <c r="N101" s="53" t="s">
        <v>2377</v>
      </c>
      <c r="O101" s="53" t="s">
        <v>2378</v>
      </c>
      <c r="P101" s="53" t="s">
        <v>2379</v>
      </c>
      <c r="Q101" s="52" t="s">
        <v>2380</v>
      </c>
      <c r="R101" s="54">
        <v>440000049051997</v>
      </c>
      <c r="S101" s="55">
        <v>35657</v>
      </c>
      <c r="T101" s="52">
        <v>1997</v>
      </c>
      <c r="U101" s="52" t="s">
        <v>2381</v>
      </c>
      <c r="V101" s="55">
        <v>35817</v>
      </c>
      <c r="W101" s="55">
        <v>40696</v>
      </c>
      <c r="X101" s="52">
        <v>0</v>
      </c>
      <c r="Y101" s="52">
        <v>0</v>
      </c>
      <c r="Z101" s="53" t="s">
        <v>2989</v>
      </c>
      <c r="AA101" s="53" t="s">
        <v>2990</v>
      </c>
      <c r="AB101" s="53" t="s">
        <v>2991</v>
      </c>
      <c r="AC101" s="53" t="s">
        <v>2642</v>
      </c>
      <c r="AD101" s="53"/>
      <c r="AE101" s="52" t="s">
        <v>2517</v>
      </c>
      <c r="AF101" s="56">
        <v>45114.25</v>
      </c>
    </row>
    <row r="102" spans="3:32">
      <c r="C102" s="102">
        <v>93</v>
      </c>
      <c r="D102" s="103"/>
      <c r="E102" s="52" t="s">
        <v>2992</v>
      </c>
      <c r="F102" s="104" t="s">
        <v>2993</v>
      </c>
      <c r="G102" s="105"/>
      <c r="H102" s="103"/>
      <c r="I102" s="104" t="s">
        <v>72</v>
      </c>
      <c r="J102" s="103"/>
      <c r="K102" s="52" t="s">
        <v>2994</v>
      </c>
      <c r="L102" s="53" t="s">
        <v>2398</v>
      </c>
      <c r="M102" s="53" t="s">
        <v>2399</v>
      </c>
      <c r="N102" s="53" t="s">
        <v>2453</v>
      </c>
      <c r="O102" s="53" t="s">
        <v>2454</v>
      </c>
      <c r="P102" s="53" t="s">
        <v>2455</v>
      </c>
      <c r="Q102" s="52" t="s">
        <v>2380</v>
      </c>
      <c r="R102" s="54">
        <v>3025511979</v>
      </c>
      <c r="S102" s="55">
        <v>29200</v>
      </c>
      <c r="T102" s="52">
        <v>1979</v>
      </c>
      <c r="U102" s="52" t="s">
        <v>2471</v>
      </c>
      <c r="V102" s="55">
        <v>29312</v>
      </c>
      <c r="W102" s="52"/>
      <c r="X102" s="52">
        <v>2</v>
      </c>
      <c r="Y102" s="52">
        <v>2</v>
      </c>
      <c r="Z102" s="53" t="s">
        <v>2995</v>
      </c>
      <c r="AA102" s="53" t="s">
        <v>2996</v>
      </c>
      <c r="AB102" s="53" t="s">
        <v>2441</v>
      </c>
      <c r="AC102" s="53" t="s">
        <v>2442</v>
      </c>
      <c r="AD102" s="53" t="s">
        <v>2997</v>
      </c>
      <c r="AE102" s="52" t="s">
        <v>2444</v>
      </c>
      <c r="AF102" s="56">
        <v>45114.25</v>
      </c>
    </row>
    <row r="103" spans="3:32">
      <c r="C103" s="102">
        <v>94</v>
      </c>
      <c r="D103" s="103"/>
      <c r="E103" s="52" t="s">
        <v>2998</v>
      </c>
      <c r="F103" s="104" t="s">
        <v>2999</v>
      </c>
      <c r="G103" s="105"/>
      <c r="H103" s="103"/>
      <c r="I103" s="104" t="s">
        <v>3000</v>
      </c>
      <c r="J103" s="103"/>
      <c r="K103" s="52" t="s">
        <v>3001</v>
      </c>
      <c r="L103" s="53" t="s">
        <v>2375</v>
      </c>
      <c r="M103" s="53" t="s">
        <v>2376</v>
      </c>
      <c r="N103" s="53" t="s">
        <v>2377</v>
      </c>
      <c r="O103" s="53" t="s">
        <v>2378</v>
      </c>
      <c r="P103" s="53" t="s">
        <v>2379</v>
      </c>
      <c r="Q103" s="52" t="s">
        <v>2380</v>
      </c>
      <c r="R103" s="54">
        <v>440000028771993</v>
      </c>
      <c r="S103" s="55">
        <v>34242</v>
      </c>
      <c r="T103" s="52">
        <v>1993</v>
      </c>
      <c r="U103" s="52" t="s">
        <v>2464</v>
      </c>
      <c r="V103" s="55">
        <v>34304</v>
      </c>
      <c r="W103" s="55">
        <v>40732</v>
      </c>
      <c r="X103" s="52">
        <v>0</v>
      </c>
      <c r="Y103" s="52">
        <v>0</v>
      </c>
      <c r="Z103" s="53" t="s">
        <v>3002</v>
      </c>
      <c r="AA103" s="53" t="s">
        <v>3003</v>
      </c>
      <c r="AB103" s="53" t="s">
        <v>2384</v>
      </c>
      <c r="AC103" s="53" t="s">
        <v>2385</v>
      </c>
      <c r="AD103" s="53"/>
      <c r="AE103" s="52" t="s">
        <v>2387</v>
      </c>
      <c r="AF103" s="56">
        <v>45114.25</v>
      </c>
    </row>
    <row r="104" spans="3:32">
      <c r="C104" s="102">
        <v>95</v>
      </c>
      <c r="D104" s="103"/>
      <c r="E104" s="52" t="s">
        <v>3004</v>
      </c>
      <c r="F104" s="104" t="s">
        <v>3005</v>
      </c>
      <c r="G104" s="105"/>
      <c r="H104" s="103"/>
      <c r="I104" s="104" t="s">
        <v>73</v>
      </c>
      <c r="J104" s="103"/>
      <c r="K104" s="52" t="s">
        <v>3006</v>
      </c>
      <c r="L104" s="53" t="s">
        <v>2398</v>
      </c>
      <c r="M104" s="53" t="s">
        <v>2399</v>
      </c>
      <c r="N104" s="53" t="s">
        <v>2377</v>
      </c>
      <c r="O104" s="53" t="s">
        <v>2378</v>
      </c>
      <c r="P104" s="53" t="s">
        <v>2379</v>
      </c>
      <c r="Q104" s="52" t="s">
        <v>2380</v>
      </c>
      <c r="R104" s="54">
        <v>300000015941984</v>
      </c>
      <c r="S104" s="55">
        <v>31401</v>
      </c>
      <c r="T104" s="52">
        <v>1985</v>
      </c>
      <c r="U104" s="52" t="s">
        <v>2471</v>
      </c>
      <c r="V104" s="55">
        <v>32356</v>
      </c>
      <c r="W104" s="52"/>
      <c r="X104" s="52">
        <v>4</v>
      </c>
      <c r="Y104" s="52">
        <v>16</v>
      </c>
      <c r="Z104" s="53" t="s">
        <v>3007</v>
      </c>
      <c r="AA104" s="53" t="s">
        <v>3008</v>
      </c>
      <c r="AB104" s="53" t="s">
        <v>2384</v>
      </c>
      <c r="AC104" s="53" t="s">
        <v>2385</v>
      </c>
      <c r="AD104" s="53"/>
      <c r="AE104" s="52" t="s">
        <v>2387</v>
      </c>
      <c r="AF104" s="56">
        <v>45114.25</v>
      </c>
    </row>
    <row r="105" spans="3:32">
      <c r="C105" s="102">
        <v>96</v>
      </c>
      <c r="D105" s="103"/>
      <c r="E105" s="52" t="s">
        <v>3009</v>
      </c>
      <c r="F105" s="104" t="s">
        <v>3010</v>
      </c>
      <c r="G105" s="105"/>
      <c r="H105" s="103"/>
      <c r="I105" s="104" t="s">
        <v>1216</v>
      </c>
      <c r="J105" s="103"/>
      <c r="K105" s="52" t="s">
        <v>3011</v>
      </c>
      <c r="L105" s="53" t="s">
        <v>2375</v>
      </c>
      <c r="M105" s="53" t="s">
        <v>2376</v>
      </c>
      <c r="N105" s="53" t="s">
        <v>2453</v>
      </c>
      <c r="O105" s="53" t="s">
        <v>2470</v>
      </c>
      <c r="P105" s="53" t="s">
        <v>2455</v>
      </c>
      <c r="Q105" s="52" t="s">
        <v>2380</v>
      </c>
      <c r="R105" s="54">
        <v>4.400000255720004E+16</v>
      </c>
      <c r="S105" s="55">
        <v>36891</v>
      </c>
      <c r="T105" s="52">
        <v>2000</v>
      </c>
      <c r="U105" s="52" t="s">
        <v>2471</v>
      </c>
      <c r="V105" s="55">
        <v>37015</v>
      </c>
      <c r="W105" s="55">
        <v>42354</v>
      </c>
      <c r="X105" s="52">
        <v>0</v>
      </c>
      <c r="Y105" s="52">
        <v>0</v>
      </c>
      <c r="Z105" s="53" t="s">
        <v>3012</v>
      </c>
      <c r="AA105" s="53" t="s">
        <v>3013</v>
      </c>
      <c r="AB105" s="53" t="s">
        <v>2514</v>
      </c>
      <c r="AC105" s="53" t="s">
        <v>2515</v>
      </c>
      <c r="AD105" s="53" t="s">
        <v>3014</v>
      </c>
      <c r="AE105" s="52" t="s">
        <v>2517</v>
      </c>
      <c r="AF105" s="56">
        <v>45114.25</v>
      </c>
    </row>
    <row r="106" spans="3:32">
      <c r="C106" s="102">
        <v>97</v>
      </c>
      <c r="D106" s="103"/>
      <c r="E106" s="52" t="s">
        <v>3015</v>
      </c>
      <c r="F106" s="104" t="s">
        <v>3016</v>
      </c>
      <c r="G106" s="105"/>
      <c r="H106" s="103"/>
      <c r="I106" s="104" t="s">
        <v>75</v>
      </c>
      <c r="J106" s="103"/>
      <c r="K106" s="52" t="s">
        <v>3017</v>
      </c>
      <c r="L106" s="53" t="s">
        <v>2398</v>
      </c>
      <c r="M106" s="53" t="s">
        <v>2399</v>
      </c>
      <c r="N106" s="53" t="s">
        <v>2453</v>
      </c>
      <c r="O106" s="53" t="s">
        <v>2470</v>
      </c>
      <c r="P106" s="53" t="s">
        <v>2455</v>
      </c>
      <c r="Q106" s="52" t="s">
        <v>2380</v>
      </c>
      <c r="R106" s="54">
        <v>300000055851986</v>
      </c>
      <c r="S106" s="55">
        <v>31835</v>
      </c>
      <c r="T106" s="52">
        <v>1987</v>
      </c>
      <c r="U106" s="52" t="s">
        <v>2521</v>
      </c>
      <c r="V106" s="55">
        <v>31959</v>
      </c>
      <c r="W106" s="52"/>
      <c r="X106" s="52">
        <v>3</v>
      </c>
      <c r="Y106" s="52">
        <v>1</v>
      </c>
      <c r="Z106" s="53" t="s">
        <v>3018</v>
      </c>
      <c r="AA106" s="53" t="s">
        <v>3019</v>
      </c>
      <c r="AB106" s="53" t="s">
        <v>2493</v>
      </c>
      <c r="AC106" s="53" t="s">
        <v>2494</v>
      </c>
      <c r="AD106" s="53" t="s">
        <v>3020</v>
      </c>
      <c r="AE106" s="52" t="s">
        <v>2496</v>
      </c>
      <c r="AF106" s="56">
        <v>45114.25</v>
      </c>
    </row>
    <row r="107" spans="3:32">
      <c r="C107" s="102">
        <v>98</v>
      </c>
      <c r="D107" s="103"/>
      <c r="E107" s="52" t="s">
        <v>3021</v>
      </c>
      <c r="F107" s="104" t="s">
        <v>3022</v>
      </c>
      <c r="G107" s="105"/>
      <c r="H107" s="103"/>
      <c r="I107" s="104" t="s">
        <v>76</v>
      </c>
      <c r="J107" s="103"/>
      <c r="K107" s="52" t="s">
        <v>3023</v>
      </c>
      <c r="L107" s="53" t="s">
        <v>2398</v>
      </c>
      <c r="M107" s="53" t="s">
        <v>2399</v>
      </c>
      <c r="N107" s="53" t="s">
        <v>2377</v>
      </c>
      <c r="O107" s="53" t="s">
        <v>2378</v>
      </c>
      <c r="P107" s="53" t="s">
        <v>2379</v>
      </c>
      <c r="Q107" s="52" t="s">
        <v>2380</v>
      </c>
      <c r="R107" s="54">
        <v>118401979</v>
      </c>
      <c r="S107" s="55">
        <v>29313</v>
      </c>
      <c r="T107" s="52">
        <v>1980</v>
      </c>
      <c r="U107" s="52" t="s">
        <v>2449</v>
      </c>
      <c r="V107" s="55">
        <v>29382</v>
      </c>
      <c r="W107" s="52"/>
      <c r="X107" s="52">
        <v>2</v>
      </c>
      <c r="Y107" s="52">
        <v>1</v>
      </c>
      <c r="Z107" s="53" t="s">
        <v>3024</v>
      </c>
      <c r="AA107" s="53" t="s">
        <v>3025</v>
      </c>
      <c r="AB107" s="53" t="s">
        <v>2441</v>
      </c>
      <c r="AC107" s="53" t="s">
        <v>2442</v>
      </c>
      <c r="AD107" s="53" t="s">
        <v>3026</v>
      </c>
      <c r="AE107" s="52" t="s">
        <v>2444</v>
      </c>
      <c r="AF107" s="56">
        <v>45114.25</v>
      </c>
    </row>
    <row r="108" spans="3:32">
      <c r="C108" s="102">
        <v>99</v>
      </c>
      <c r="D108" s="103"/>
      <c r="E108" s="52" t="s">
        <v>3027</v>
      </c>
      <c r="F108" s="104" t="s">
        <v>3028</v>
      </c>
      <c r="G108" s="105"/>
      <c r="H108" s="103"/>
      <c r="I108" s="104" t="s">
        <v>3029</v>
      </c>
      <c r="J108" s="103"/>
      <c r="K108" s="52" t="s">
        <v>3030</v>
      </c>
      <c r="L108" s="53" t="s">
        <v>2375</v>
      </c>
      <c r="M108" s="53" t="s">
        <v>2376</v>
      </c>
      <c r="N108" s="53" t="s">
        <v>2377</v>
      </c>
      <c r="O108" s="53" t="s">
        <v>2378</v>
      </c>
      <c r="P108" s="53" t="s">
        <v>2379</v>
      </c>
      <c r="Q108" s="52" t="s">
        <v>2380</v>
      </c>
      <c r="R108" s="54">
        <v>35741985</v>
      </c>
      <c r="S108" s="55">
        <v>31863</v>
      </c>
      <c r="T108" s="52">
        <v>1987</v>
      </c>
      <c r="U108" s="52" t="s">
        <v>2560</v>
      </c>
      <c r="V108" s="55">
        <v>31898</v>
      </c>
      <c r="W108" s="55">
        <v>42275</v>
      </c>
      <c r="X108" s="52">
        <v>0</v>
      </c>
      <c r="Y108" s="52">
        <v>0</v>
      </c>
      <c r="Z108" s="53" t="s">
        <v>3031</v>
      </c>
      <c r="AA108" s="53" t="s">
        <v>3032</v>
      </c>
      <c r="AB108" s="53" t="s">
        <v>2384</v>
      </c>
      <c r="AC108" s="53" t="s">
        <v>2385</v>
      </c>
      <c r="AD108" s="53"/>
      <c r="AE108" s="52" t="s">
        <v>2387</v>
      </c>
      <c r="AF108" s="56">
        <v>45114.25</v>
      </c>
    </row>
    <row r="109" spans="3:32">
      <c r="C109" s="102">
        <v>100</v>
      </c>
      <c r="D109" s="103"/>
      <c r="E109" s="52" t="s">
        <v>3033</v>
      </c>
      <c r="F109" s="104" t="s">
        <v>3034</v>
      </c>
      <c r="G109" s="105"/>
      <c r="H109" s="103"/>
      <c r="I109" s="104" t="s">
        <v>77</v>
      </c>
      <c r="J109" s="103"/>
      <c r="K109" s="52" t="s">
        <v>3035</v>
      </c>
      <c r="L109" s="53" t="s">
        <v>2398</v>
      </c>
      <c r="M109" s="53" t="s">
        <v>2399</v>
      </c>
      <c r="N109" s="53" t="s">
        <v>2377</v>
      </c>
      <c r="O109" s="53" t="s">
        <v>2378</v>
      </c>
      <c r="P109" s="53" t="s">
        <v>2379</v>
      </c>
      <c r="Q109" s="52" t="s">
        <v>2380</v>
      </c>
      <c r="R109" s="54">
        <v>3400000287693</v>
      </c>
      <c r="S109" s="55">
        <v>34262</v>
      </c>
      <c r="T109" s="52">
        <v>1993</v>
      </c>
      <c r="U109" s="52" t="s">
        <v>2400</v>
      </c>
      <c r="V109" s="55">
        <v>34335</v>
      </c>
      <c r="W109" s="52"/>
      <c r="X109" s="52">
        <v>1</v>
      </c>
      <c r="Y109" s="52">
        <v>2</v>
      </c>
      <c r="Z109" s="53" t="s">
        <v>3036</v>
      </c>
      <c r="AA109" s="53" t="s">
        <v>3037</v>
      </c>
      <c r="AB109" s="53" t="s">
        <v>2384</v>
      </c>
      <c r="AC109" s="53" t="s">
        <v>2385</v>
      </c>
      <c r="AD109" s="53" t="s">
        <v>3038</v>
      </c>
      <c r="AE109" s="52" t="s">
        <v>2387</v>
      </c>
      <c r="AF109" s="56">
        <v>45114.25</v>
      </c>
    </row>
    <row r="110" spans="3:32" ht="23">
      <c r="C110" s="102">
        <v>101</v>
      </c>
      <c r="D110" s="103"/>
      <c r="E110" s="52" t="s">
        <v>3039</v>
      </c>
      <c r="F110" s="104" t="s">
        <v>3040</v>
      </c>
      <c r="G110" s="105"/>
      <c r="H110" s="103"/>
      <c r="I110" s="104" t="s">
        <v>3041</v>
      </c>
      <c r="J110" s="103"/>
      <c r="K110" s="52" t="s">
        <v>3042</v>
      </c>
      <c r="L110" s="53" t="s">
        <v>2764</v>
      </c>
      <c r="M110" s="53" t="s">
        <v>2722</v>
      </c>
      <c r="N110" s="53" t="s">
        <v>2377</v>
      </c>
      <c r="O110" s="53" t="s">
        <v>2378</v>
      </c>
      <c r="P110" s="53" t="s">
        <v>2379</v>
      </c>
      <c r="Q110" s="52" t="s">
        <v>2380</v>
      </c>
      <c r="R110" s="54">
        <v>3018471979</v>
      </c>
      <c r="S110" s="55">
        <v>29048</v>
      </c>
      <c r="T110" s="52">
        <v>1979</v>
      </c>
      <c r="U110" s="52" t="s">
        <v>2432</v>
      </c>
      <c r="V110" s="55">
        <v>29123</v>
      </c>
      <c r="W110" s="52"/>
      <c r="X110" s="52">
        <v>0</v>
      </c>
      <c r="Y110" s="52">
        <v>0</v>
      </c>
      <c r="Z110" s="53" t="s">
        <v>3043</v>
      </c>
      <c r="AA110" s="53" t="s">
        <v>3044</v>
      </c>
      <c r="AB110" s="53" t="s">
        <v>2403</v>
      </c>
      <c r="AC110" s="53" t="s">
        <v>2404</v>
      </c>
      <c r="AD110" s="53" t="s">
        <v>3045</v>
      </c>
      <c r="AE110" s="52" t="s">
        <v>2406</v>
      </c>
      <c r="AF110" s="56">
        <v>45114.25</v>
      </c>
    </row>
    <row r="111" spans="3:32">
      <c r="C111" s="102">
        <v>102</v>
      </c>
      <c r="D111" s="103"/>
      <c r="E111" s="52" t="s">
        <v>3046</v>
      </c>
      <c r="F111" s="104" t="s">
        <v>3047</v>
      </c>
      <c r="G111" s="105"/>
      <c r="H111" s="103"/>
      <c r="I111" s="104" t="s">
        <v>3048</v>
      </c>
      <c r="J111" s="103"/>
      <c r="K111" s="52" t="s">
        <v>3049</v>
      </c>
      <c r="L111" s="53" t="s">
        <v>2375</v>
      </c>
      <c r="M111" s="53" t="s">
        <v>2376</v>
      </c>
      <c r="N111" s="53" t="s">
        <v>2377</v>
      </c>
      <c r="O111" s="53" t="s">
        <v>2378</v>
      </c>
      <c r="P111" s="53" t="s">
        <v>2379</v>
      </c>
      <c r="Q111" s="52" t="s">
        <v>2380</v>
      </c>
      <c r="R111" s="54">
        <v>440000042251994</v>
      </c>
      <c r="S111" s="55">
        <v>34697</v>
      </c>
      <c r="T111" s="52">
        <v>1994</v>
      </c>
      <c r="U111" s="52" t="s">
        <v>2471</v>
      </c>
      <c r="V111" s="55">
        <v>34701</v>
      </c>
      <c r="W111" s="55">
        <v>41283</v>
      </c>
      <c r="X111" s="52">
        <v>0</v>
      </c>
      <c r="Y111" s="52">
        <v>0</v>
      </c>
      <c r="Z111" s="53" t="s">
        <v>3050</v>
      </c>
      <c r="AA111" s="53" t="s">
        <v>3051</v>
      </c>
      <c r="AB111" s="53" t="s">
        <v>3052</v>
      </c>
      <c r="AC111" s="53" t="s">
        <v>2909</v>
      </c>
      <c r="AD111" s="53"/>
      <c r="AE111" s="52" t="s">
        <v>2517</v>
      </c>
      <c r="AF111" s="56">
        <v>45114.25</v>
      </c>
    </row>
    <row r="112" spans="3:32" ht="23">
      <c r="C112" s="102">
        <v>103</v>
      </c>
      <c r="D112" s="103"/>
      <c r="E112" s="52" t="s">
        <v>3053</v>
      </c>
      <c r="F112" s="104" t="s">
        <v>3054</v>
      </c>
      <c r="G112" s="105"/>
      <c r="H112" s="103"/>
      <c r="I112" s="104" t="s">
        <v>2316</v>
      </c>
      <c r="J112" s="103"/>
      <c r="K112" s="52" t="s">
        <v>3055</v>
      </c>
      <c r="L112" s="53" t="s">
        <v>2764</v>
      </c>
      <c r="M112" s="53" t="s">
        <v>2722</v>
      </c>
      <c r="N112" s="53" t="s">
        <v>2377</v>
      </c>
      <c r="O112" s="53" t="s">
        <v>2378</v>
      </c>
      <c r="P112" s="53" t="s">
        <v>2379</v>
      </c>
      <c r="Q112" s="52" t="s">
        <v>2380</v>
      </c>
      <c r="R112" s="54">
        <v>440000027931998</v>
      </c>
      <c r="S112" s="55">
        <v>35977</v>
      </c>
      <c r="T112" s="52">
        <v>1998</v>
      </c>
      <c r="U112" s="52" t="s">
        <v>2432</v>
      </c>
      <c r="V112" s="55">
        <v>36634</v>
      </c>
      <c r="W112" s="55">
        <v>44434</v>
      </c>
      <c r="X112" s="52">
        <v>0</v>
      </c>
      <c r="Y112" s="52">
        <v>0</v>
      </c>
      <c r="Z112" s="53" t="s">
        <v>3056</v>
      </c>
      <c r="AA112" s="53" t="s">
        <v>3057</v>
      </c>
      <c r="AB112" s="53" t="s">
        <v>2384</v>
      </c>
      <c r="AC112" s="53" t="s">
        <v>2385</v>
      </c>
      <c r="AD112" s="53"/>
      <c r="AE112" s="52" t="s">
        <v>2387</v>
      </c>
      <c r="AF112" s="56">
        <v>45114.25</v>
      </c>
    </row>
    <row r="113" spans="3:32">
      <c r="C113" s="102">
        <v>104</v>
      </c>
      <c r="D113" s="103"/>
      <c r="E113" s="52" t="s">
        <v>3058</v>
      </c>
      <c r="F113" s="104" t="s">
        <v>3059</v>
      </c>
      <c r="G113" s="105"/>
      <c r="H113" s="103"/>
      <c r="I113" s="104" t="s">
        <v>78</v>
      </c>
      <c r="J113" s="103"/>
      <c r="K113" s="52" t="s">
        <v>3060</v>
      </c>
      <c r="L113" s="53" t="s">
        <v>2398</v>
      </c>
      <c r="M113" s="53" t="s">
        <v>2399</v>
      </c>
      <c r="N113" s="53" t="s">
        <v>2453</v>
      </c>
      <c r="O113" s="53" t="s">
        <v>2511</v>
      </c>
      <c r="P113" s="53" t="s">
        <v>2455</v>
      </c>
      <c r="Q113" s="52" t="s">
        <v>2380</v>
      </c>
      <c r="R113" s="54">
        <v>4.4011000427201888E+16</v>
      </c>
      <c r="S113" s="55">
        <v>43172</v>
      </c>
      <c r="T113" s="52">
        <v>2018</v>
      </c>
      <c r="U113" s="52" t="s">
        <v>2560</v>
      </c>
      <c r="V113" s="55">
        <v>43374</v>
      </c>
      <c r="W113" s="52"/>
      <c r="X113" s="52">
        <v>4</v>
      </c>
      <c r="Y113" s="52">
        <v>14</v>
      </c>
      <c r="Z113" s="53" t="s">
        <v>3061</v>
      </c>
      <c r="AA113" s="53" t="s">
        <v>3062</v>
      </c>
      <c r="AB113" s="53" t="s">
        <v>2514</v>
      </c>
      <c r="AC113" s="53" t="s">
        <v>2515</v>
      </c>
      <c r="AD113" s="53" t="s">
        <v>3063</v>
      </c>
      <c r="AE113" s="52" t="s">
        <v>2517</v>
      </c>
      <c r="AF113" s="56">
        <v>45114.25</v>
      </c>
    </row>
    <row r="114" spans="3:32">
      <c r="C114" s="102">
        <v>105</v>
      </c>
      <c r="D114" s="103"/>
      <c r="E114" s="52" t="s">
        <v>3064</v>
      </c>
      <c r="F114" s="104" t="s">
        <v>3065</v>
      </c>
      <c r="G114" s="105"/>
      <c r="H114" s="103"/>
      <c r="I114" s="104" t="s">
        <v>79</v>
      </c>
      <c r="J114" s="103"/>
      <c r="K114" s="52" t="s">
        <v>3066</v>
      </c>
      <c r="L114" s="53" t="s">
        <v>2398</v>
      </c>
      <c r="M114" s="53" t="s">
        <v>2399</v>
      </c>
      <c r="N114" s="53" t="s">
        <v>2377</v>
      </c>
      <c r="O114" s="53" t="s">
        <v>2378</v>
      </c>
      <c r="P114" s="53" t="s">
        <v>2379</v>
      </c>
      <c r="Q114" s="52" t="s">
        <v>2380</v>
      </c>
      <c r="R114" s="54">
        <v>240000001391992</v>
      </c>
      <c r="S114" s="55">
        <v>33837</v>
      </c>
      <c r="T114" s="52">
        <v>1992</v>
      </c>
      <c r="U114" s="52" t="s">
        <v>2381</v>
      </c>
      <c r="V114" s="55">
        <v>34029</v>
      </c>
      <c r="W114" s="52"/>
      <c r="X114" s="52">
        <v>2</v>
      </c>
      <c r="Y114" s="52">
        <v>6</v>
      </c>
      <c r="Z114" s="53" t="s">
        <v>3067</v>
      </c>
      <c r="AA114" s="53" t="s">
        <v>3068</v>
      </c>
      <c r="AB114" s="53" t="s">
        <v>3069</v>
      </c>
      <c r="AC114" s="53" t="s">
        <v>2385</v>
      </c>
      <c r="AD114" s="53" t="s">
        <v>3070</v>
      </c>
      <c r="AE114" s="52" t="s">
        <v>2387</v>
      </c>
      <c r="AF114" s="56">
        <v>45114.25</v>
      </c>
    </row>
    <row r="115" spans="3:32">
      <c r="C115" s="102">
        <v>106</v>
      </c>
      <c r="D115" s="103"/>
      <c r="E115" s="52" t="s">
        <v>3071</v>
      </c>
      <c r="F115" s="104" t="s">
        <v>3072</v>
      </c>
      <c r="G115" s="105"/>
      <c r="H115" s="103"/>
      <c r="I115" s="104" t="s">
        <v>80</v>
      </c>
      <c r="J115" s="103"/>
      <c r="K115" s="52" t="s">
        <v>3073</v>
      </c>
      <c r="L115" s="53" t="s">
        <v>2398</v>
      </c>
      <c r="M115" s="53" t="s">
        <v>2399</v>
      </c>
      <c r="N115" s="53" t="s">
        <v>2377</v>
      </c>
      <c r="O115" s="53" t="s">
        <v>2378</v>
      </c>
      <c r="P115" s="53" t="s">
        <v>2379</v>
      </c>
      <c r="Q115" s="52" t="s">
        <v>2380</v>
      </c>
      <c r="R115" s="54">
        <v>300000022201989</v>
      </c>
      <c r="S115" s="55">
        <v>32945</v>
      </c>
      <c r="T115" s="52">
        <v>1990</v>
      </c>
      <c r="U115" s="52" t="s">
        <v>2560</v>
      </c>
      <c r="V115" s="55">
        <v>32946</v>
      </c>
      <c r="W115" s="52"/>
      <c r="X115" s="52">
        <v>1</v>
      </c>
      <c r="Y115" s="52">
        <v>2</v>
      </c>
      <c r="Z115" s="53" t="s">
        <v>3074</v>
      </c>
      <c r="AA115" s="53" t="s">
        <v>3075</v>
      </c>
      <c r="AB115" s="53" t="s">
        <v>3076</v>
      </c>
      <c r="AC115" s="53" t="s">
        <v>2642</v>
      </c>
      <c r="AD115" s="53" t="s">
        <v>3077</v>
      </c>
      <c r="AE115" s="52" t="s">
        <v>2517</v>
      </c>
      <c r="AF115" s="56">
        <v>45114.25</v>
      </c>
    </row>
    <row r="116" spans="3:32">
      <c r="C116" s="102">
        <v>107</v>
      </c>
      <c r="D116" s="103"/>
      <c r="E116" s="52" t="s">
        <v>3078</v>
      </c>
      <c r="F116" s="104" t="s">
        <v>3079</v>
      </c>
      <c r="G116" s="105"/>
      <c r="H116" s="103"/>
      <c r="I116" s="104" t="s">
        <v>3080</v>
      </c>
      <c r="J116" s="103"/>
      <c r="K116" s="52" t="s">
        <v>3081</v>
      </c>
      <c r="L116" s="53" t="s">
        <v>2375</v>
      </c>
      <c r="M116" s="53" t="s">
        <v>2376</v>
      </c>
      <c r="N116" s="53" t="s">
        <v>2377</v>
      </c>
      <c r="O116" s="53" t="s">
        <v>2378</v>
      </c>
      <c r="P116" s="53" t="s">
        <v>2379</v>
      </c>
      <c r="Q116" s="52" t="s">
        <v>2380</v>
      </c>
      <c r="R116" s="54">
        <v>3.000000001719886E+16</v>
      </c>
      <c r="S116" s="55">
        <v>32499</v>
      </c>
      <c r="T116" s="52">
        <v>1988</v>
      </c>
      <c r="U116" s="52" t="s">
        <v>2471</v>
      </c>
      <c r="V116" s="55">
        <v>32518</v>
      </c>
      <c r="W116" s="55">
        <v>43255</v>
      </c>
      <c r="X116" s="52">
        <v>0</v>
      </c>
      <c r="Y116" s="52">
        <v>0</v>
      </c>
      <c r="Z116" s="53" t="s">
        <v>3082</v>
      </c>
      <c r="AA116" s="53" t="s">
        <v>3083</v>
      </c>
      <c r="AB116" s="53" t="s">
        <v>2384</v>
      </c>
      <c r="AC116" s="53" t="s">
        <v>2385</v>
      </c>
      <c r="AD116" s="53"/>
      <c r="AE116" s="52" t="s">
        <v>2387</v>
      </c>
      <c r="AF116" s="56">
        <v>45114.25</v>
      </c>
    </row>
    <row r="117" spans="3:32">
      <c r="C117" s="102">
        <v>108</v>
      </c>
      <c r="D117" s="103"/>
      <c r="E117" s="52" t="s">
        <v>3084</v>
      </c>
      <c r="F117" s="104" t="s">
        <v>3085</v>
      </c>
      <c r="G117" s="105"/>
      <c r="H117" s="103"/>
      <c r="I117" s="104" t="s">
        <v>81</v>
      </c>
      <c r="J117" s="103"/>
      <c r="K117" s="52" t="s">
        <v>3086</v>
      </c>
      <c r="L117" s="53" t="s">
        <v>2398</v>
      </c>
      <c r="M117" s="53" t="s">
        <v>2399</v>
      </c>
      <c r="N117" s="53" t="s">
        <v>2453</v>
      </c>
      <c r="O117" s="53" t="s">
        <v>2511</v>
      </c>
      <c r="P117" s="53" t="s">
        <v>2455</v>
      </c>
      <c r="Q117" s="52" t="s">
        <v>2380</v>
      </c>
      <c r="R117" s="54">
        <v>4.4000001462200888E+16</v>
      </c>
      <c r="S117" s="55">
        <v>39751</v>
      </c>
      <c r="T117" s="52">
        <v>2008</v>
      </c>
      <c r="U117" s="52" t="s">
        <v>2400</v>
      </c>
      <c r="V117" s="55">
        <v>40193</v>
      </c>
      <c r="W117" s="52"/>
      <c r="X117" s="52">
        <v>1</v>
      </c>
      <c r="Y117" s="52">
        <v>1</v>
      </c>
      <c r="Z117" s="53" t="s">
        <v>3087</v>
      </c>
      <c r="AA117" s="53" t="s">
        <v>3088</v>
      </c>
      <c r="AB117" s="53" t="s">
        <v>2908</v>
      </c>
      <c r="AC117" s="53" t="s">
        <v>2909</v>
      </c>
      <c r="AD117" s="53" t="s">
        <v>3089</v>
      </c>
      <c r="AE117" s="52" t="s">
        <v>2517</v>
      </c>
      <c r="AF117" s="56">
        <v>45114.25</v>
      </c>
    </row>
    <row r="118" spans="3:32">
      <c r="C118" s="102">
        <v>109</v>
      </c>
      <c r="D118" s="103"/>
      <c r="E118" s="52" t="s">
        <v>3090</v>
      </c>
      <c r="F118" s="104" t="s">
        <v>3091</v>
      </c>
      <c r="G118" s="105"/>
      <c r="H118" s="103"/>
      <c r="I118" s="104" t="s">
        <v>3092</v>
      </c>
      <c r="J118" s="103"/>
      <c r="K118" s="52" t="s">
        <v>3093</v>
      </c>
      <c r="L118" s="53" t="s">
        <v>2375</v>
      </c>
      <c r="M118" s="53" t="s">
        <v>2376</v>
      </c>
      <c r="N118" s="53" t="s">
        <v>2377</v>
      </c>
      <c r="O118" s="53" t="s">
        <v>2378</v>
      </c>
      <c r="P118" s="53" t="s">
        <v>2379</v>
      </c>
      <c r="Q118" s="52" t="s">
        <v>2380</v>
      </c>
      <c r="R118" s="54">
        <v>440000044021993</v>
      </c>
      <c r="S118" s="55">
        <v>34316</v>
      </c>
      <c r="T118" s="52">
        <v>1993</v>
      </c>
      <c r="U118" s="52" t="s">
        <v>2471</v>
      </c>
      <c r="V118" s="55">
        <v>34418</v>
      </c>
      <c r="W118" s="55">
        <v>41551</v>
      </c>
      <c r="X118" s="52">
        <v>0</v>
      </c>
      <c r="Y118" s="52">
        <v>0</v>
      </c>
      <c r="Z118" s="53" t="s">
        <v>3094</v>
      </c>
      <c r="AA118" s="53" t="s">
        <v>3095</v>
      </c>
      <c r="AB118" s="53" t="s">
        <v>3096</v>
      </c>
      <c r="AC118" s="53" t="s">
        <v>2385</v>
      </c>
      <c r="AD118" s="53" t="s">
        <v>3097</v>
      </c>
      <c r="AE118" s="52" t="s">
        <v>2387</v>
      </c>
      <c r="AF118" s="56">
        <v>45114.25</v>
      </c>
    </row>
    <row r="119" spans="3:32">
      <c r="C119" s="102">
        <v>110</v>
      </c>
      <c r="D119" s="103"/>
      <c r="E119" s="52" t="s">
        <v>3098</v>
      </c>
      <c r="F119" s="104" t="s">
        <v>3099</v>
      </c>
      <c r="G119" s="105"/>
      <c r="H119" s="103"/>
      <c r="I119" s="104" t="s">
        <v>82</v>
      </c>
      <c r="J119" s="103"/>
      <c r="K119" s="52" t="s">
        <v>3100</v>
      </c>
      <c r="L119" s="53" t="s">
        <v>2398</v>
      </c>
      <c r="M119" s="53" t="s">
        <v>2399</v>
      </c>
      <c r="N119" s="53" t="s">
        <v>2453</v>
      </c>
      <c r="O119" s="53" t="s">
        <v>2511</v>
      </c>
      <c r="P119" s="53" t="s">
        <v>2455</v>
      </c>
      <c r="Q119" s="52" t="s">
        <v>2380</v>
      </c>
      <c r="R119" s="54">
        <v>165271980</v>
      </c>
      <c r="S119" s="55">
        <v>29613</v>
      </c>
      <c r="T119" s="52">
        <v>1981</v>
      </c>
      <c r="U119" s="52" t="s">
        <v>2412</v>
      </c>
      <c r="V119" s="55">
        <v>29629</v>
      </c>
      <c r="W119" s="52"/>
      <c r="X119" s="52">
        <v>1</v>
      </c>
      <c r="Y119" s="52">
        <v>1</v>
      </c>
      <c r="Z119" s="53" t="s">
        <v>3101</v>
      </c>
      <c r="AA119" s="53" t="s">
        <v>3102</v>
      </c>
      <c r="AB119" s="53" t="s">
        <v>2403</v>
      </c>
      <c r="AC119" s="53" t="s">
        <v>2404</v>
      </c>
      <c r="AD119" s="53" t="s">
        <v>3103</v>
      </c>
      <c r="AE119" s="52" t="s">
        <v>2406</v>
      </c>
      <c r="AF119" s="56">
        <v>45114.25</v>
      </c>
    </row>
    <row r="120" spans="3:32">
      <c r="C120" s="102">
        <v>111</v>
      </c>
      <c r="D120" s="103"/>
      <c r="E120" s="52" t="s">
        <v>3104</v>
      </c>
      <c r="F120" s="104" t="s">
        <v>3105</v>
      </c>
      <c r="G120" s="105"/>
      <c r="H120" s="103"/>
      <c r="I120" s="104" t="s">
        <v>83</v>
      </c>
      <c r="J120" s="103"/>
      <c r="K120" s="52" t="s">
        <v>3106</v>
      </c>
      <c r="L120" s="53" t="s">
        <v>2398</v>
      </c>
      <c r="M120" s="53" t="s">
        <v>2399</v>
      </c>
      <c r="N120" s="53" t="s">
        <v>2453</v>
      </c>
      <c r="O120" s="53" t="s">
        <v>2470</v>
      </c>
      <c r="P120" s="53" t="s">
        <v>2455</v>
      </c>
      <c r="Q120" s="52" t="s">
        <v>2380</v>
      </c>
      <c r="R120" s="54">
        <v>3018451979</v>
      </c>
      <c r="S120" s="55">
        <v>29158</v>
      </c>
      <c r="T120" s="52">
        <v>1979</v>
      </c>
      <c r="U120" s="52" t="s">
        <v>2400</v>
      </c>
      <c r="V120" s="55">
        <v>28446</v>
      </c>
      <c r="W120" s="52"/>
      <c r="X120" s="52">
        <v>5</v>
      </c>
      <c r="Y120" s="52">
        <v>4</v>
      </c>
      <c r="Z120" s="53" t="s">
        <v>3107</v>
      </c>
      <c r="AA120" s="53" t="s">
        <v>3108</v>
      </c>
      <c r="AB120" s="53" t="s">
        <v>2403</v>
      </c>
      <c r="AC120" s="53" t="s">
        <v>2404</v>
      </c>
      <c r="AD120" s="53" t="s">
        <v>3109</v>
      </c>
      <c r="AE120" s="52" t="s">
        <v>2406</v>
      </c>
      <c r="AF120" s="56">
        <v>45114.25</v>
      </c>
    </row>
    <row r="121" spans="3:32">
      <c r="C121" s="102">
        <v>112</v>
      </c>
      <c r="D121" s="103"/>
      <c r="E121" s="52" t="s">
        <v>3110</v>
      </c>
      <c r="F121" s="104" t="s">
        <v>3111</v>
      </c>
      <c r="G121" s="105"/>
      <c r="H121" s="103"/>
      <c r="I121" s="104" t="s">
        <v>84</v>
      </c>
      <c r="J121" s="103"/>
      <c r="K121" s="52" t="s">
        <v>3112</v>
      </c>
      <c r="L121" s="53" t="s">
        <v>2398</v>
      </c>
      <c r="M121" s="53" t="s">
        <v>2399</v>
      </c>
      <c r="N121" s="53" t="s">
        <v>2453</v>
      </c>
      <c r="O121" s="53" t="s">
        <v>2470</v>
      </c>
      <c r="P121" s="53" t="s">
        <v>2455</v>
      </c>
      <c r="Q121" s="52" t="s">
        <v>2380</v>
      </c>
      <c r="R121" s="54">
        <v>4.4011004673201808E+16</v>
      </c>
      <c r="S121" s="55">
        <v>43369</v>
      </c>
      <c r="T121" s="52">
        <v>2018</v>
      </c>
      <c r="U121" s="52" t="s">
        <v>2464</v>
      </c>
      <c r="V121" s="55">
        <v>43395</v>
      </c>
      <c r="W121" s="52"/>
      <c r="X121" s="52">
        <v>1</v>
      </c>
      <c r="Y121" s="52">
        <v>4</v>
      </c>
      <c r="Z121" s="53" t="s">
        <v>3113</v>
      </c>
      <c r="AA121" s="53" t="s">
        <v>3114</v>
      </c>
      <c r="AB121" s="53" t="s">
        <v>2539</v>
      </c>
      <c r="AC121" s="53" t="s">
        <v>2540</v>
      </c>
      <c r="AD121" s="53"/>
      <c r="AE121" s="52" t="s">
        <v>2542</v>
      </c>
      <c r="AF121" s="56">
        <v>45114.25</v>
      </c>
    </row>
    <row r="122" spans="3:32">
      <c r="C122" s="102">
        <v>113</v>
      </c>
      <c r="D122" s="103"/>
      <c r="E122" s="52" t="s">
        <v>3115</v>
      </c>
      <c r="F122" s="104" t="s">
        <v>3116</v>
      </c>
      <c r="G122" s="105"/>
      <c r="H122" s="103"/>
      <c r="I122" s="104" t="s">
        <v>3117</v>
      </c>
      <c r="J122" s="103"/>
      <c r="K122" s="52" t="s">
        <v>3118</v>
      </c>
      <c r="L122" s="53" t="s">
        <v>2559</v>
      </c>
      <c r="M122" s="53" t="s">
        <v>2376</v>
      </c>
      <c r="N122" s="53" t="s">
        <v>2377</v>
      </c>
      <c r="O122" s="53" t="s">
        <v>2378</v>
      </c>
      <c r="P122" s="53" t="s">
        <v>2379</v>
      </c>
      <c r="Q122" s="52" t="s">
        <v>2380</v>
      </c>
      <c r="R122" s="54">
        <v>4400000287993</v>
      </c>
      <c r="S122" s="55">
        <v>34246</v>
      </c>
      <c r="T122" s="52">
        <v>1993</v>
      </c>
      <c r="U122" s="52" t="s">
        <v>2400</v>
      </c>
      <c r="V122" s="55">
        <v>36238</v>
      </c>
      <c r="W122" s="55">
        <v>36238</v>
      </c>
      <c r="X122" s="52">
        <v>0</v>
      </c>
      <c r="Y122" s="52">
        <v>0</v>
      </c>
      <c r="Z122" s="53"/>
      <c r="AA122" s="53"/>
      <c r="AB122" s="53" t="s">
        <v>3069</v>
      </c>
      <c r="AC122" s="53" t="s">
        <v>2385</v>
      </c>
      <c r="AD122" s="53"/>
      <c r="AE122" s="52" t="s">
        <v>2387</v>
      </c>
      <c r="AF122" s="56">
        <v>45114.25</v>
      </c>
    </row>
    <row r="123" spans="3:32">
      <c r="C123" s="102">
        <v>114</v>
      </c>
      <c r="D123" s="103"/>
      <c r="E123" s="52" t="s">
        <v>3119</v>
      </c>
      <c r="F123" s="104" t="s">
        <v>3120</v>
      </c>
      <c r="G123" s="105"/>
      <c r="H123" s="103"/>
      <c r="I123" s="104" t="s">
        <v>3121</v>
      </c>
      <c r="J123" s="103"/>
      <c r="K123" s="52" t="s">
        <v>3122</v>
      </c>
      <c r="L123" s="53" t="s">
        <v>2559</v>
      </c>
      <c r="M123" s="53" t="s">
        <v>2376</v>
      </c>
      <c r="N123" s="53" t="s">
        <v>2377</v>
      </c>
      <c r="O123" s="53" t="s">
        <v>2378</v>
      </c>
      <c r="P123" s="53" t="s">
        <v>2379</v>
      </c>
      <c r="Q123" s="52" t="s">
        <v>2380</v>
      </c>
      <c r="R123" s="54">
        <v>3018131979</v>
      </c>
      <c r="S123" s="55">
        <v>29187</v>
      </c>
      <c r="T123" s="52">
        <v>1979</v>
      </c>
      <c r="U123" s="52" t="s">
        <v>2484</v>
      </c>
      <c r="V123" s="55">
        <v>28367</v>
      </c>
      <c r="W123" s="55">
        <v>38670</v>
      </c>
      <c r="X123" s="52">
        <v>0</v>
      </c>
      <c r="Y123" s="52">
        <v>0</v>
      </c>
      <c r="Z123" s="53"/>
      <c r="AA123" s="53"/>
      <c r="AB123" s="53" t="s">
        <v>2384</v>
      </c>
      <c r="AC123" s="53" t="s">
        <v>2385</v>
      </c>
      <c r="AD123" s="53"/>
      <c r="AE123" s="52" t="s">
        <v>2387</v>
      </c>
      <c r="AF123" s="56">
        <v>45114.25</v>
      </c>
    </row>
    <row r="124" spans="3:32">
      <c r="C124" s="102">
        <v>115</v>
      </c>
      <c r="D124" s="103"/>
      <c r="E124" s="52" t="s">
        <v>3123</v>
      </c>
      <c r="F124" s="104" t="s">
        <v>3124</v>
      </c>
      <c r="G124" s="105"/>
      <c r="H124" s="103"/>
      <c r="I124" s="104" t="s">
        <v>649</v>
      </c>
      <c r="J124" s="103"/>
      <c r="K124" s="52" t="s">
        <v>3125</v>
      </c>
      <c r="L124" s="53" t="s">
        <v>2375</v>
      </c>
      <c r="M124" s="53" t="s">
        <v>2376</v>
      </c>
      <c r="N124" s="53" t="s">
        <v>2377</v>
      </c>
      <c r="O124" s="53" t="s">
        <v>2378</v>
      </c>
      <c r="P124" s="53" t="s">
        <v>2379</v>
      </c>
      <c r="Q124" s="52" t="s">
        <v>2380</v>
      </c>
      <c r="R124" s="54">
        <v>3.0000002002198944E+16</v>
      </c>
      <c r="S124" s="55">
        <v>32898</v>
      </c>
      <c r="T124" s="52">
        <v>1990</v>
      </c>
      <c r="U124" s="52" t="s">
        <v>2412</v>
      </c>
      <c r="V124" s="55">
        <v>33077</v>
      </c>
      <c r="W124" s="55">
        <v>44736</v>
      </c>
      <c r="X124" s="52">
        <v>0</v>
      </c>
      <c r="Y124" s="52">
        <v>0</v>
      </c>
      <c r="Z124" s="53" t="s">
        <v>3126</v>
      </c>
      <c r="AA124" s="53" t="s">
        <v>3127</v>
      </c>
      <c r="AB124" s="53" t="s">
        <v>3128</v>
      </c>
      <c r="AC124" s="53" t="s">
        <v>2385</v>
      </c>
      <c r="AD124" s="53" t="s">
        <v>3129</v>
      </c>
      <c r="AE124" s="52" t="s">
        <v>2387</v>
      </c>
      <c r="AF124" s="56">
        <v>45114.25</v>
      </c>
    </row>
    <row r="125" spans="3:32">
      <c r="C125" s="102">
        <v>116</v>
      </c>
      <c r="D125" s="103"/>
      <c r="E125" s="52" t="s">
        <v>3130</v>
      </c>
      <c r="F125" s="104" t="s">
        <v>3131</v>
      </c>
      <c r="G125" s="105"/>
      <c r="H125" s="103"/>
      <c r="I125" s="104" t="s">
        <v>85</v>
      </c>
      <c r="J125" s="103"/>
      <c r="K125" s="52" t="s">
        <v>3132</v>
      </c>
      <c r="L125" s="53" t="s">
        <v>2398</v>
      </c>
      <c r="M125" s="53" t="s">
        <v>2399</v>
      </c>
      <c r="N125" s="53" t="s">
        <v>2453</v>
      </c>
      <c r="O125" s="53" t="s">
        <v>2470</v>
      </c>
      <c r="P125" s="53" t="s">
        <v>2455</v>
      </c>
      <c r="Q125" s="52" t="s">
        <v>2380</v>
      </c>
      <c r="R125" s="54">
        <v>3018391979</v>
      </c>
      <c r="S125" s="55">
        <v>28369</v>
      </c>
      <c r="T125" s="52">
        <v>1977</v>
      </c>
      <c r="U125" s="52" t="s">
        <v>2464</v>
      </c>
      <c r="V125" s="55">
        <v>28369</v>
      </c>
      <c r="W125" s="52"/>
      <c r="X125" s="52">
        <v>5</v>
      </c>
      <c r="Y125" s="52">
        <v>3</v>
      </c>
      <c r="Z125" s="53" t="s">
        <v>3133</v>
      </c>
      <c r="AA125" s="53" t="s">
        <v>3134</v>
      </c>
      <c r="AB125" s="53" t="s">
        <v>2384</v>
      </c>
      <c r="AC125" s="53" t="s">
        <v>2385</v>
      </c>
      <c r="AD125" s="53" t="s">
        <v>3135</v>
      </c>
      <c r="AE125" s="52" t="s">
        <v>2387</v>
      </c>
      <c r="AF125" s="56">
        <v>45114.25</v>
      </c>
    </row>
    <row r="126" spans="3:32">
      <c r="C126" s="102">
        <v>117</v>
      </c>
      <c r="D126" s="103"/>
      <c r="E126" s="52" t="s">
        <v>3136</v>
      </c>
      <c r="F126" s="104" t="s">
        <v>3137</v>
      </c>
      <c r="G126" s="105"/>
      <c r="H126" s="103"/>
      <c r="I126" s="104" t="s">
        <v>86</v>
      </c>
      <c r="J126" s="103"/>
      <c r="K126" s="52" t="s">
        <v>3138</v>
      </c>
      <c r="L126" s="53" t="s">
        <v>2398</v>
      </c>
      <c r="M126" s="53" t="s">
        <v>2399</v>
      </c>
      <c r="N126" s="53" t="s">
        <v>2377</v>
      </c>
      <c r="O126" s="53" t="s">
        <v>2378</v>
      </c>
      <c r="P126" s="53" t="s">
        <v>2379</v>
      </c>
      <c r="Q126" s="52" t="s">
        <v>2380</v>
      </c>
      <c r="R126" s="54">
        <v>331831983</v>
      </c>
      <c r="S126" s="55">
        <v>30396</v>
      </c>
      <c r="T126" s="52">
        <v>1983</v>
      </c>
      <c r="U126" s="52" t="s">
        <v>2560</v>
      </c>
      <c r="V126" s="55">
        <v>30312</v>
      </c>
      <c r="W126" s="52"/>
      <c r="X126" s="52">
        <v>2</v>
      </c>
      <c r="Y126" s="52">
        <v>15</v>
      </c>
      <c r="Z126" s="53" t="s">
        <v>3139</v>
      </c>
      <c r="AA126" s="53" t="s">
        <v>3140</v>
      </c>
      <c r="AB126" s="53" t="s">
        <v>2474</v>
      </c>
      <c r="AC126" s="53" t="s">
        <v>2475</v>
      </c>
      <c r="AD126" s="53" t="s">
        <v>3141</v>
      </c>
      <c r="AE126" s="52" t="s">
        <v>2406</v>
      </c>
      <c r="AF126" s="56">
        <v>45114.25</v>
      </c>
    </row>
    <row r="127" spans="3:32" ht="23">
      <c r="C127" s="102">
        <v>118</v>
      </c>
      <c r="D127" s="103"/>
      <c r="E127" s="52" t="s">
        <v>3142</v>
      </c>
      <c r="F127" s="104" t="s">
        <v>3143</v>
      </c>
      <c r="G127" s="105"/>
      <c r="H127" s="103"/>
      <c r="I127" s="104" t="s">
        <v>2317</v>
      </c>
      <c r="J127" s="103"/>
      <c r="K127" s="52" t="s">
        <v>3144</v>
      </c>
      <c r="L127" s="53" t="s">
        <v>2721</v>
      </c>
      <c r="M127" s="53" t="s">
        <v>2722</v>
      </c>
      <c r="N127" s="53" t="s">
        <v>2377</v>
      </c>
      <c r="O127" s="53" t="s">
        <v>2378</v>
      </c>
      <c r="P127" s="53" t="s">
        <v>2379</v>
      </c>
      <c r="Q127" s="52" t="s">
        <v>2380</v>
      </c>
      <c r="R127" s="54">
        <v>440000025591994</v>
      </c>
      <c r="S127" s="55">
        <v>34632</v>
      </c>
      <c r="T127" s="52">
        <v>1994</v>
      </c>
      <c r="U127" s="52" t="s">
        <v>2400</v>
      </c>
      <c r="V127" s="55">
        <v>34759</v>
      </c>
      <c r="W127" s="55">
        <v>44434</v>
      </c>
      <c r="X127" s="52">
        <v>0</v>
      </c>
      <c r="Y127" s="52">
        <v>0</v>
      </c>
      <c r="Z127" s="53" t="s">
        <v>3145</v>
      </c>
      <c r="AA127" s="53" t="s">
        <v>3146</v>
      </c>
      <c r="AB127" s="53" t="s">
        <v>2587</v>
      </c>
      <c r="AC127" s="53" t="s">
        <v>2385</v>
      </c>
      <c r="AD127" s="53" t="s">
        <v>3147</v>
      </c>
      <c r="AE127" s="52" t="s">
        <v>2387</v>
      </c>
      <c r="AF127" s="56">
        <v>45114.25</v>
      </c>
    </row>
    <row r="128" spans="3:32">
      <c r="C128" s="102">
        <v>119</v>
      </c>
      <c r="D128" s="103"/>
      <c r="E128" s="52" t="s">
        <v>3148</v>
      </c>
      <c r="F128" s="104" t="s">
        <v>3149</v>
      </c>
      <c r="G128" s="105"/>
      <c r="H128" s="103"/>
      <c r="I128" s="104" t="s">
        <v>87</v>
      </c>
      <c r="J128" s="103"/>
      <c r="K128" s="52" t="s">
        <v>3150</v>
      </c>
      <c r="L128" s="53" t="s">
        <v>2398</v>
      </c>
      <c r="M128" s="53" t="s">
        <v>2399</v>
      </c>
      <c r="N128" s="53" t="s">
        <v>2377</v>
      </c>
      <c r="O128" s="53" t="s">
        <v>2378</v>
      </c>
      <c r="P128" s="53" t="s">
        <v>2379</v>
      </c>
      <c r="Q128" s="52" t="s">
        <v>2380</v>
      </c>
      <c r="R128" s="54">
        <v>4.4011007709201808E+16</v>
      </c>
      <c r="S128" s="55">
        <v>43560</v>
      </c>
      <c r="T128" s="52">
        <v>2019</v>
      </c>
      <c r="U128" s="52" t="s">
        <v>2449</v>
      </c>
      <c r="V128" s="55">
        <v>44074</v>
      </c>
      <c r="W128" s="52"/>
      <c r="X128" s="52">
        <v>3</v>
      </c>
      <c r="Y128" s="52">
        <v>1</v>
      </c>
      <c r="Z128" s="53" t="s">
        <v>3151</v>
      </c>
      <c r="AA128" s="53" t="s">
        <v>3152</v>
      </c>
      <c r="AB128" s="53" t="s">
        <v>2384</v>
      </c>
      <c r="AC128" s="53" t="s">
        <v>2385</v>
      </c>
      <c r="AD128" s="53"/>
      <c r="AE128" s="52" t="s">
        <v>2387</v>
      </c>
      <c r="AF128" s="56">
        <v>45114.25</v>
      </c>
    </row>
    <row r="129" spans="3:32">
      <c r="C129" s="102">
        <v>120</v>
      </c>
      <c r="D129" s="103"/>
      <c r="E129" s="52" t="s">
        <v>3153</v>
      </c>
      <c r="F129" s="104" t="s">
        <v>3154</v>
      </c>
      <c r="G129" s="105"/>
      <c r="H129" s="103"/>
      <c r="I129" s="104" t="s">
        <v>3155</v>
      </c>
      <c r="J129" s="103"/>
      <c r="K129" s="52" t="s">
        <v>3156</v>
      </c>
      <c r="L129" s="53" t="s">
        <v>2375</v>
      </c>
      <c r="M129" s="53" t="s">
        <v>2376</v>
      </c>
      <c r="N129" s="53" t="s">
        <v>2377</v>
      </c>
      <c r="O129" s="53" t="s">
        <v>2378</v>
      </c>
      <c r="P129" s="53" t="s">
        <v>2379</v>
      </c>
      <c r="Q129" s="52" t="s">
        <v>2380</v>
      </c>
      <c r="R129" s="54">
        <v>440000033861997</v>
      </c>
      <c r="S129" s="55">
        <v>35590</v>
      </c>
      <c r="T129" s="52">
        <v>1997</v>
      </c>
      <c r="U129" s="52" t="s">
        <v>2422</v>
      </c>
      <c r="V129" s="55">
        <v>35704</v>
      </c>
      <c r="W129" s="55">
        <v>40295</v>
      </c>
      <c r="X129" s="52">
        <v>0</v>
      </c>
      <c r="Y129" s="52">
        <v>0</v>
      </c>
      <c r="Z129" s="53" t="s">
        <v>3157</v>
      </c>
      <c r="AA129" s="53" t="s">
        <v>3158</v>
      </c>
      <c r="AB129" s="53" t="s">
        <v>2403</v>
      </c>
      <c r="AC129" s="53" t="s">
        <v>2404</v>
      </c>
      <c r="AD129" s="53"/>
      <c r="AE129" s="52" t="s">
        <v>2406</v>
      </c>
      <c r="AF129" s="56">
        <v>45114.25</v>
      </c>
    </row>
    <row r="130" spans="3:32">
      <c r="C130" s="102">
        <v>121</v>
      </c>
      <c r="D130" s="103"/>
      <c r="E130" s="52" t="s">
        <v>3159</v>
      </c>
      <c r="F130" s="104" t="s">
        <v>3160</v>
      </c>
      <c r="G130" s="105"/>
      <c r="H130" s="103"/>
      <c r="I130" s="104" t="s">
        <v>88</v>
      </c>
      <c r="J130" s="103"/>
      <c r="K130" s="52" t="s">
        <v>3161</v>
      </c>
      <c r="L130" s="53" t="s">
        <v>2398</v>
      </c>
      <c r="M130" s="53" t="s">
        <v>2399</v>
      </c>
      <c r="N130" s="53" t="s">
        <v>2377</v>
      </c>
      <c r="O130" s="53" t="s">
        <v>2378</v>
      </c>
      <c r="P130" s="53" t="s">
        <v>2379</v>
      </c>
      <c r="Q130" s="52" t="s">
        <v>2380</v>
      </c>
      <c r="R130" s="54">
        <v>175231980</v>
      </c>
      <c r="S130" s="55">
        <v>29556</v>
      </c>
      <c r="T130" s="52">
        <v>1980</v>
      </c>
      <c r="U130" s="52" t="s">
        <v>2471</v>
      </c>
      <c r="V130" s="55">
        <v>29556</v>
      </c>
      <c r="W130" s="52"/>
      <c r="X130" s="52">
        <v>2</v>
      </c>
      <c r="Y130" s="52">
        <v>4</v>
      </c>
      <c r="Z130" s="53" t="s">
        <v>3162</v>
      </c>
      <c r="AA130" s="53" t="s">
        <v>3163</v>
      </c>
      <c r="AB130" s="53" t="s">
        <v>3164</v>
      </c>
      <c r="AC130" s="53" t="s">
        <v>3165</v>
      </c>
      <c r="AD130" s="53" t="s">
        <v>3166</v>
      </c>
      <c r="AE130" s="52" t="s">
        <v>2406</v>
      </c>
      <c r="AF130" s="56">
        <v>45114.25</v>
      </c>
    </row>
    <row r="131" spans="3:32">
      <c r="C131" s="102">
        <v>122</v>
      </c>
      <c r="D131" s="103"/>
      <c r="E131" s="52" t="s">
        <v>3167</v>
      </c>
      <c r="F131" s="104" t="s">
        <v>3168</v>
      </c>
      <c r="G131" s="105"/>
      <c r="H131" s="103"/>
      <c r="I131" s="104" t="s">
        <v>89</v>
      </c>
      <c r="J131" s="103"/>
      <c r="K131" s="52" t="s">
        <v>3169</v>
      </c>
      <c r="L131" s="53" t="s">
        <v>2398</v>
      </c>
      <c r="M131" s="53" t="s">
        <v>2399</v>
      </c>
      <c r="N131" s="53" t="s">
        <v>2453</v>
      </c>
      <c r="O131" s="53" t="s">
        <v>2454</v>
      </c>
      <c r="P131" s="53" t="s">
        <v>2455</v>
      </c>
      <c r="Q131" s="52" t="s">
        <v>2380</v>
      </c>
      <c r="R131" s="54">
        <v>3018651979</v>
      </c>
      <c r="S131" s="55">
        <v>29069</v>
      </c>
      <c r="T131" s="52">
        <v>1979</v>
      </c>
      <c r="U131" s="52" t="s">
        <v>2381</v>
      </c>
      <c r="V131" s="55">
        <v>29069</v>
      </c>
      <c r="W131" s="52"/>
      <c r="X131" s="52">
        <v>5</v>
      </c>
      <c r="Y131" s="52">
        <v>7</v>
      </c>
      <c r="Z131" s="53" t="s">
        <v>3170</v>
      </c>
      <c r="AA131" s="53" t="s">
        <v>3171</v>
      </c>
      <c r="AB131" s="53" t="s">
        <v>2441</v>
      </c>
      <c r="AC131" s="53" t="s">
        <v>2442</v>
      </c>
      <c r="AD131" s="53" t="s">
        <v>3172</v>
      </c>
      <c r="AE131" s="52" t="s">
        <v>2444</v>
      </c>
      <c r="AF131" s="56">
        <v>45114.25</v>
      </c>
    </row>
    <row r="132" spans="3:32">
      <c r="C132" s="102">
        <v>123</v>
      </c>
      <c r="D132" s="103"/>
      <c r="E132" s="52" t="s">
        <v>3173</v>
      </c>
      <c r="F132" s="104" t="s">
        <v>3174</v>
      </c>
      <c r="G132" s="105"/>
      <c r="H132" s="103"/>
      <c r="I132" s="104" t="s">
        <v>90</v>
      </c>
      <c r="J132" s="103"/>
      <c r="K132" s="52" t="s">
        <v>3175</v>
      </c>
      <c r="L132" s="53" t="s">
        <v>2398</v>
      </c>
      <c r="M132" s="53" t="s">
        <v>2399</v>
      </c>
      <c r="N132" s="53" t="s">
        <v>2377</v>
      </c>
      <c r="O132" s="53" t="s">
        <v>2378</v>
      </c>
      <c r="P132" s="53" t="s">
        <v>2379</v>
      </c>
      <c r="Q132" s="52" t="s">
        <v>2380</v>
      </c>
      <c r="R132" s="54">
        <v>3018721979</v>
      </c>
      <c r="S132" s="55">
        <v>29089</v>
      </c>
      <c r="T132" s="52">
        <v>1979</v>
      </c>
      <c r="U132" s="52" t="s">
        <v>2381</v>
      </c>
      <c r="V132" s="55">
        <v>29089</v>
      </c>
      <c r="W132" s="52"/>
      <c r="X132" s="52">
        <v>6</v>
      </c>
      <c r="Y132" s="52">
        <v>4</v>
      </c>
      <c r="Z132" s="53" t="s">
        <v>3176</v>
      </c>
      <c r="AA132" s="53" t="s">
        <v>3177</v>
      </c>
      <c r="AB132" s="53" t="s">
        <v>2908</v>
      </c>
      <c r="AC132" s="53" t="s">
        <v>2909</v>
      </c>
      <c r="AD132" s="53" t="s">
        <v>3178</v>
      </c>
      <c r="AE132" s="52" t="s">
        <v>2517</v>
      </c>
      <c r="AF132" s="56">
        <v>45114.25</v>
      </c>
    </row>
    <row r="133" spans="3:32">
      <c r="C133" s="102">
        <v>124</v>
      </c>
      <c r="D133" s="103"/>
      <c r="E133" s="52" t="s">
        <v>3179</v>
      </c>
      <c r="F133" s="104" t="s">
        <v>3180</v>
      </c>
      <c r="G133" s="105"/>
      <c r="H133" s="103"/>
      <c r="I133" s="104" t="s">
        <v>91</v>
      </c>
      <c r="J133" s="103"/>
      <c r="K133" s="52" t="s">
        <v>3181</v>
      </c>
      <c r="L133" s="53" t="s">
        <v>2398</v>
      </c>
      <c r="M133" s="53" t="s">
        <v>2399</v>
      </c>
      <c r="N133" s="53" t="s">
        <v>2377</v>
      </c>
      <c r="O133" s="53" t="s">
        <v>2378</v>
      </c>
      <c r="P133" s="53" t="s">
        <v>2379</v>
      </c>
      <c r="Q133" s="52" t="s">
        <v>2380</v>
      </c>
      <c r="R133" s="54">
        <v>4.400000314920088E+16</v>
      </c>
      <c r="S133" s="55">
        <v>39784</v>
      </c>
      <c r="T133" s="52">
        <v>2008</v>
      </c>
      <c r="U133" s="52" t="s">
        <v>2471</v>
      </c>
      <c r="V133" s="55">
        <v>39856</v>
      </c>
      <c r="W133" s="52"/>
      <c r="X133" s="52">
        <v>1</v>
      </c>
      <c r="Y133" s="52">
        <v>8</v>
      </c>
      <c r="Z133" s="53" t="s">
        <v>3182</v>
      </c>
      <c r="AA133" s="53" t="s">
        <v>3183</v>
      </c>
      <c r="AB133" s="53" t="s">
        <v>3184</v>
      </c>
      <c r="AC133" s="53" t="s">
        <v>2385</v>
      </c>
      <c r="AD133" s="53" t="s">
        <v>3185</v>
      </c>
      <c r="AE133" s="52" t="s">
        <v>2387</v>
      </c>
      <c r="AF133" s="56">
        <v>45114.25</v>
      </c>
    </row>
    <row r="134" spans="3:32">
      <c r="C134" s="102">
        <v>125</v>
      </c>
      <c r="D134" s="103"/>
      <c r="E134" s="52" t="s">
        <v>3186</v>
      </c>
      <c r="F134" s="104" t="s">
        <v>3187</v>
      </c>
      <c r="G134" s="105"/>
      <c r="H134" s="103"/>
      <c r="I134" s="104" t="s">
        <v>92</v>
      </c>
      <c r="J134" s="103"/>
      <c r="K134" s="52" t="s">
        <v>3188</v>
      </c>
      <c r="L134" s="53" t="s">
        <v>2398</v>
      </c>
      <c r="M134" s="53" t="s">
        <v>2399</v>
      </c>
      <c r="N134" s="53" t="s">
        <v>2377</v>
      </c>
      <c r="O134" s="53" t="s">
        <v>2378</v>
      </c>
      <c r="P134" s="53" t="s">
        <v>2379</v>
      </c>
      <c r="Q134" s="52" t="s">
        <v>2380</v>
      </c>
      <c r="R134" s="54">
        <v>4.4000000731200384E+16</v>
      </c>
      <c r="S134" s="55">
        <v>37918</v>
      </c>
      <c r="T134" s="52">
        <v>2003</v>
      </c>
      <c r="U134" s="52" t="s">
        <v>2400</v>
      </c>
      <c r="V134" s="55">
        <v>38019</v>
      </c>
      <c r="W134" s="52"/>
      <c r="X134" s="52">
        <v>18</v>
      </c>
      <c r="Y134" s="52">
        <v>33</v>
      </c>
      <c r="Z134" s="53" t="s">
        <v>3189</v>
      </c>
      <c r="AA134" s="53" t="s">
        <v>3190</v>
      </c>
      <c r="AB134" s="53" t="s">
        <v>3191</v>
      </c>
      <c r="AC134" s="53" t="s">
        <v>2385</v>
      </c>
      <c r="AD134" s="53" t="s">
        <v>3192</v>
      </c>
      <c r="AE134" s="52" t="s">
        <v>2387</v>
      </c>
      <c r="AF134" s="56">
        <v>45114.25</v>
      </c>
    </row>
    <row r="135" spans="3:32">
      <c r="C135" s="102">
        <v>126</v>
      </c>
      <c r="D135" s="103"/>
      <c r="E135" s="52" t="s">
        <v>3193</v>
      </c>
      <c r="F135" s="104" t="s">
        <v>3194</v>
      </c>
      <c r="G135" s="105"/>
      <c r="H135" s="103"/>
      <c r="I135" s="104" t="s">
        <v>93</v>
      </c>
      <c r="J135" s="103"/>
      <c r="K135" s="52" t="s">
        <v>3195</v>
      </c>
      <c r="L135" s="53" t="s">
        <v>2398</v>
      </c>
      <c r="M135" s="53" t="s">
        <v>2399</v>
      </c>
      <c r="N135" s="53" t="s">
        <v>2377</v>
      </c>
      <c r="O135" s="53" t="s">
        <v>2378</v>
      </c>
      <c r="P135" s="53" t="s">
        <v>2379</v>
      </c>
      <c r="Q135" s="52" t="s">
        <v>2380</v>
      </c>
      <c r="R135" s="54">
        <v>4.4000002292200696E+16</v>
      </c>
      <c r="S135" s="55">
        <v>38950</v>
      </c>
      <c r="T135" s="52">
        <v>2006</v>
      </c>
      <c r="U135" s="52" t="s">
        <v>2381</v>
      </c>
      <c r="V135" s="55">
        <v>39258</v>
      </c>
      <c r="W135" s="52"/>
      <c r="X135" s="52">
        <v>3</v>
      </c>
      <c r="Y135" s="52">
        <v>24</v>
      </c>
      <c r="Z135" s="53" t="s">
        <v>3196</v>
      </c>
      <c r="AA135" s="53" t="s">
        <v>3197</v>
      </c>
      <c r="AB135" s="53" t="s">
        <v>2384</v>
      </c>
      <c r="AC135" s="53" t="s">
        <v>2385</v>
      </c>
      <c r="AD135" s="53" t="s">
        <v>3198</v>
      </c>
      <c r="AE135" s="52" t="s">
        <v>2387</v>
      </c>
      <c r="AF135" s="56">
        <v>45114.25</v>
      </c>
    </row>
    <row r="136" spans="3:32">
      <c r="C136" s="102">
        <v>127</v>
      </c>
      <c r="D136" s="103"/>
      <c r="E136" s="52" t="s">
        <v>3199</v>
      </c>
      <c r="F136" s="104" t="s">
        <v>3200</v>
      </c>
      <c r="G136" s="105"/>
      <c r="H136" s="103"/>
      <c r="I136" s="104" t="s">
        <v>3201</v>
      </c>
      <c r="J136" s="103"/>
      <c r="K136" s="52" t="s">
        <v>3202</v>
      </c>
      <c r="L136" s="53" t="s">
        <v>2421</v>
      </c>
      <c r="M136" s="53" t="s">
        <v>2376</v>
      </c>
      <c r="N136" s="53" t="s">
        <v>2377</v>
      </c>
      <c r="O136" s="53" t="s">
        <v>2378</v>
      </c>
      <c r="P136" s="53" t="s">
        <v>2379</v>
      </c>
      <c r="Q136" s="52" t="s">
        <v>2380</v>
      </c>
      <c r="R136" s="54">
        <v>3.0000001503198816E+16</v>
      </c>
      <c r="S136" s="55">
        <v>32612</v>
      </c>
      <c r="T136" s="52">
        <v>1989</v>
      </c>
      <c r="U136" s="52" t="s">
        <v>2449</v>
      </c>
      <c r="V136" s="55">
        <v>32776</v>
      </c>
      <c r="W136" s="55">
        <v>43654</v>
      </c>
      <c r="X136" s="52">
        <v>0</v>
      </c>
      <c r="Y136" s="52">
        <v>0</v>
      </c>
      <c r="Z136" s="53" t="s">
        <v>3203</v>
      </c>
      <c r="AA136" s="53" t="s">
        <v>3204</v>
      </c>
      <c r="AB136" s="53" t="s">
        <v>3205</v>
      </c>
      <c r="AC136" s="53" t="s">
        <v>3206</v>
      </c>
      <c r="AD136" s="53" t="s">
        <v>3207</v>
      </c>
      <c r="AE136" s="52" t="s">
        <v>2406</v>
      </c>
      <c r="AF136" s="56">
        <v>45114.25</v>
      </c>
    </row>
    <row r="137" spans="3:32">
      <c r="C137" s="102">
        <v>128</v>
      </c>
      <c r="D137" s="103"/>
      <c r="E137" s="52" t="s">
        <v>3208</v>
      </c>
      <c r="F137" s="104" t="s">
        <v>3209</v>
      </c>
      <c r="G137" s="105"/>
      <c r="H137" s="103"/>
      <c r="I137" s="104" t="s">
        <v>94</v>
      </c>
      <c r="J137" s="103"/>
      <c r="K137" s="52" t="s">
        <v>3210</v>
      </c>
      <c r="L137" s="53" t="s">
        <v>2398</v>
      </c>
      <c r="M137" s="53" t="s">
        <v>2399</v>
      </c>
      <c r="N137" s="53" t="s">
        <v>2377</v>
      </c>
      <c r="O137" s="53" t="s">
        <v>2378</v>
      </c>
      <c r="P137" s="53" t="s">
        <v>2379</v>
      </c>
      <c r="Q137" s="52" t="s">
        <v>2380</v>
      </c>
      <c r="R137" s="54">
        <v>300000033441985</v>
      </c>
      <c r="S137" s="55">
        <v>31450</v>
      </c>
      <c r="T137" s="52">
        <v>1986</v>
      </c>
      <c r="U137" s="52" t="s">
        <v>2521</v>
      </c>
      <c r="V137" s="55">
        <v>31450</v>
      </c>
      <c r="W137" s="52"/>
      <c r="X137" s="52">
        <v>9</v>
      </c>
      <c r="Y137" s="52">
        <v>9</v>
      </c>
      <c r="Z137" s="53" t="s">
        <v>3211</v>
      </c>
      <c r="AA137" s="53" t="s">
        <v>3212</v>
      </c>
      <c r="AB137" s="53" t="s">
        <v>2869</v>
      </c>
      <c r="AC137" s="53" t="s">
        <v>2870</v>
      </c>
      <c r="AD137" s="53" t="s">
        <v>3213</v>
      </c>
      <c r="AE137" s="52" t="s">
        <v>2496</v>
      </c>
      <c r="AF137" s="56">
        <v>45114.25</v>
      </c>
    </row>
    <row r="138" spans="3:32">
      <c r="C138" s="102">
        <v>129</v>
      </c>
      <c r="D138" s="103"/>
      <c r="E138" s="52" t="s">
        <v>3214</v>
      </c>
      <c r="F138" s="104" t="s">
        <v>3215</v>
      </c>
      <c r="G138" s="105"/>
      <c r="H138" s="103"/>
      <c r="I138" s="104" t="s">
        <v>3216</v>
      </c>
      <c r="J138" s="103"/>
      <c r="K138" s="52" t="s">
        <v>3217</v>
      </c>
      <c r="L138" s="53" t="s">
        <v>2421</v>
      </c>
      <c r="M138" s="53" t="s">
        <v>2376</v>
      </c>
      <c r="N138" s="53" t="s">
        <v>2377</v>
      </c>
      <c r="O138" s="53" t="s">
        <v>2378</v>
      </c>
      <c r="P138" s="53" t="s">
        <v>2379</v>
      </c>
      <c r="Q138" s="52" t="s">
        <v>2380</v>
      </c>
      <c r="R138" s="54">
        <v>300000064111987</v>
      </c>
      <c r="S138" s="55">
        <v>32223</v>
      </c>
      <c r="T138" s="52">
        <v>1988</v>
      </c>
      <c r="U138" s="52" t="s">
        <v>2560</v>
      </c>
      <c r="V138" s="55">
        <v>32223</v>
      </c>
      <c r="W138" s="55">
        <v>41149</v>
      </c>
      <c r="X138" s="52">
        <v>0</v>
      </c>
      <c r="Y138" s="52">
        <v>0</v>
      </c>
      <c r="Z138" s="53" t="s">
        <v>3218</v>
      </c>
      <c r="AA138" s="53" t="s">
        <v>3219</v>
      </c>
      <c r="AB138" s="53" t="s">
        <v>2620</v>
      </c>
      <c r="AC138" s="53" t="s">
        <v>2569</v>
      </c>
      <c r="AD138" s="53"/>
      <c r="AE138" s="52" t="s">
        <v>2406</v>
      </c>
      <c r="AF138" s="56">
        <v>45114.25</v>
      </c>
    </row>
    <row r="139" spans="3:32">
      <c r="C139" s="102">
        <v>130</v>
      </c>
      <c r="D139" s="103"/>
      <c r="E139" s="52" t="s">
        <v>3220</v>
      </c>
      <c r="F139" s="104" t="s">
        <v>3221</v>
      </c>
      <c r="G139" s="105"/>
      <c r="H139" s="103"/>
      <c r="I139" s="104" t="s">
        <v>3222</v>
      </c>
      <c r="J139" s="103"/>
      <c r="K139" s="52" t="s">
        <v>3223</v>
      </c>
      <c r="L139" s="53" t="s">
        <v>2683</v>
      </c>
      <c r="M139" s="53" t="s">
        <v>2376</v>
      </c>
      <c r="N139" s="53" t="s">
        <v>2377</v>
      </c>
      <c r="O139" s="53" t="s">
        <v>2378</v>
      </c>
      <c r="P139" s="53" t="s">
        <v>2379</v>
      </c>
      <c r="Q139" s="52" t="s">
        <v>2380</v>
      </c>
      <c r="R139" s="54">
        <v>3000005407</v>
      </c>
      <c r="S139" s="55">
        <v>32013</v>
      </c>
      <c r="T139" s="52">
        <v>1987</v>
      </c>
      <c r="U139" s="52" t="s">
        <v>2381</v>
      </c>
      <c r="V139" s="55">
        <v>32143</v>
      </c>
      <c r="W139" s="55">
        <v>40752</v>
      </c>
      <c r="X139" s="52">
        <v>0</v>
      </c>
      <c r="Y139" s="52">
        <v>0</v>
      </c>
      <c r="Z139" s="53" t="s">
        <v>3224</v>
      </c>
      <c r="AA139" s="53" t="s">
        <v>3225</v>
      </c>
      <c r="AB139" s="53" t="s">
        <v>2441</v>
      </c>
      <c r="AC139" s="53" t="s">
        <v>2442</v>
      </c>
      <c r="AD139" s="53"/>
      <c r="AE139" s="52" t="s">
        <v>2444</v>
      </c>
      <c r="AF139" s="56">
        <v>45114.25</v>
      </c>
    </row>
    <row r="140" spans="3:32">
      <c r="C140" s="102">
        <v>131</v>
      </c>
      <c r="D140" s="103"/>
      <c r="E140" s="52" t="s">
        <v>3226</v>
      </c>
      <c r="F140" s="104" t="s">
        <v>3227</v>
      </c>
      <c r="G140" s="105"/>
      <c r="H140" s="103"/>
      <c r="I140" s="104" t="s">
        <v>95</v>
      </c>
      <c r="J140" s="103"/>
      <c r="K140" s="52" t="s">
        <v>3228</v>
      </c>
      <c r="L140" s="53" t="s">
        <v>2398</v>
      </c>
      <c r="M140" s="53" t="s">
        <v>2399</v>
      </c>
      <c r="N140" s="53" t="s">
        <v>2453</v>
      </c>
      <c r="O140" s="53" t="s">
        <v>2470</v>
      </c>
      <c r="P140" s="53" t="s">
        <v>2455</v>
      </c>
      <c r="Q140" s="52" t="s">
        <v>2380</v>
      </c>
      <c r="R140" s="54">
        <v>440001688199546</v>
      </c>
      <c r="S140" s="55">
        <v>34849</v>
      </c>
      <c r="T140" s="52">
        <v>1995</v>
      </c>
      <c r="U140" s="52" t="s">
        <v>2456</v>
      </c>
      <c r="V140" s="55">
        <v>35212</v>
      </c>
      <c r="W140" s="52"/>
      <c r="X140" s="52">
        <v>2</v>
      </c>
      <c r="Y140" s="52">
        <v>2</v>
      </c>
      <c r="Z140" s="53" t="s">
        <v>3229</v>
      </c>
      <c r="AA140" s="53" t="s">
        <v>3230</v>
      </c>
      <c r="AB140" s="53" t="s">
        <v>2474</v>
      </c>
      <c r="AC140" s="53" t="s">
        <v>2475</v>
      </c>
      <c r="AD140" s="53" t="s">
        <v>3231</v>
      </c>
      <c r="AE140" s="52" t="s">
        <v>2406</v>
      </c>
      <c r="AF140" s="56">
        <v>45114.25</v>
      </c>
    </row>
    <row r="141" spans="3:32">
      <c r="C141" s="102">
        <v>132</v>
      </c>
      <c r="D141" s="103"/>
      <c r="E141" s="52" t="s">
        <v>3232</v>
      </c>
      <c r="F141" s="104" t="s">
        <v>3233</v>
      </c>
      <c r="G141" s="105"/>
      <c r="H141" s="103"/>
      <c r="I141" s="104" t="s">
        <v>3234</v>
      </c>
      <c r="J141" s="103"/>
      <c r="K141" s="52" t="s">
        <v>3235</v>
      </c>
      <c r="L141" s="53" t="s">
        <v>2559</v>
      </c>
      <c r="M141" s="53" t="s">
        <v>2376</v>
      </c>
      <c r="N141" s="53" t="s">
        <v>2377</v>
      </c>
      <c r="O141" s="53" t="s">
        <v>2378</v>
      </c>
      <c r="P141" s="53" t="s">
        <v>2379</v>
      </c>
      <c r="Q141" s="52" t="s">
        <v>2380</v>
      </c>
      <c r="R141" s="54">
        <v>940000009561995</v>
      </c>
      <c r="S141" s="55">
        <v>35034</v>
      </c>
      <c r="T141" s="52">
        <v>1995</v>
      </c>
      <c r="U141" s="52" t="s">
        <v>2471</v>
      </c>
      <c r="V141" s="55">
        <v>35475</v>
      </c>
      <c r="W141" s="55">
        <v>35475</v>
      </c>
      <c r="X141" s="52">
        <v>0</v>
      </c>
      <c r="Y141" s="52">
        <v>0</v>
      </c>
      <c r="Z141" s="53"/>
      <c r="AA141" s="53"/>
      <c r="AB141" s="53" t="s">
        <v>2441</v>
      </c>
      <c r="AC141" s="53" t="s">
        <v>2442</v>
      </c>
      <c r="AD141" s="53"/>
      <c r="AE141" s="52" t="s">
        <v>2444</v>
      </c>
      <c r="AF141" s="56">
        <v>45114.25</v>
      </c>
    </row>
    <row r="142" spans="3:32">
      <c r="C142" s="102">
        <v>133</v>
      </c>
      <c r="D142" s="103"/>
      <c r="E142" s="52" t="s">
        <v>3236</v>
      </c>
      <c r="F142" s="104" t="s">
        <v>3237</v>
      </c>
      <c r="G142" s="105"/>
      <c r="H142" s="103"/>
      <c r="I142" s="104" t="s">
        <v>3238</v>
      </c>
      <c r="J142" s="103"/>
      <c r="K142" s="52" t="s">
        <v>3239</v>
      </c>
      <c r="L142" s="53" t="s">
        <v>2421</v>
      </c>
      <c r="M142" s="53" t="s">
        <v>2376</v>
      </c>
      <c r="N142" s="53" t="s">
        <v>2377</v>
      </c>
      <c r="O142" s="53" t="s">
        <v>2378</v>
      </c>
      <c r="P142" s="53" t="s">
        <v>2379</v>
      </c>
      <c r="Q142" s="52" t="s">
        <v>2380</v>
      </c>
      <c r="R142" s="54">
        <v>440000000281993</v>
      </c>
      <c r="S142" s="55">
        <v>27677</v>
      </c>
      <c r="T142" s="52">
        <v>1975</v>
      </c>
      <c r="U142" s="52" t="s">
        <v>2400</v>
      </c>
      <c r="V142" s="55">
        <v>28218</v>
      </c>
      <c r="W142" s="55">
        <v>44328</v>
      </c>
      <c r="X142" s="52">
        <v>0</v>
      </c>
      <c r="Y142" s="52">
        <v>0</v>
      </c>
      <c r="Z142" s="53" t="s">
        <v>3240</v>
      </c>
      <c r="AA142" s="53" t="s">
        <v>3241</v>
      </c>
      <c r="AB142" s="53" t="s">
        <v>2524</v>
      </c>
      <c r="AC142" s="53" t="s">
        <v>2525</v>
      </c>
      <c r="AD142" s="53" t="s">
        <v>3242</v>
      </c>
      <c r="AE142" s="52" t="s">
        <v>2496</v>
      </c>
      <c r="AF142" s="56">
        <v>45114.25</v>
      </c>
    </row>
    <row r="143" spans="3:32">
      <c r="C143" s="102">
        <v>134</v>
      </c>
      <c r="D143" s="103"/>
      <c r="E143" s="52" t="s">
        <v>3243</v>
      </c>
      <c r="F143" s="104" t="s">
        <v>3244</v>
      </c>
      <c r="G143" s="105"/>
      <c r="H143" s="103"/>
      <c r="I143" s="104" t="s">
        <v>96</v>
      </c>
      <c r="J143" s="103"/>
      <c r="K143" s="52" t="s">
        <v>3245</v>
      </c>
      <c r="L143" s="53" t="s">
        <v>2398</v>
      </c>
      <c r="M143" s="53" t="s">
        <v>2399</v>
      </c>
      <c r="N143" s="53" t="s">
        <v>2453</v>
      </c>
      <c r="O143" s="53" t="s">
        <v>2470</v>
      </c>
      <c r="P143" s="53" t="s">
        <v>2455</v>
      </c>
      <c r="Q143" s="52" t="s">
        <v>2380</v>
      </c>
      <c r="R143" s="54">
        <v>131578</v>
      </c>
      <c r="S143" s="55">
        <v>28844</v>
      </c>
      <c r="T143" s="52">
        <v>1978</v>
      </c>
      <c r="U143" s="52" t="s">
        <v>2471</v>
      </c>
      <c r="V143" s="55">
        <v>28992</v>
      </c>
      <c r="W143" s="52"/>
      <c r="X143" s="52">
        <v>4</v>
      </c>
      <c r="Y143" s="52">
        <v>2</v>
      </c>
      <c r="Z143" s="53" t="s">
        <v>3246</v>
      </c>
      <c r="AA143" s="53" t="s">
        <v>3247</v>
      </c>
      <c r="AB143" s="53" t="s">
        <v>2539</v>
      </c>
      <c r="AC143" s="53" t="s">
        <v>2540</v>
      </c>
      <c r="AD143" s="53" t="s">
        <v>3248</v>
      </c>
      <c r="AE143" s="52" t="s">
        <v>2542</v>
      </c>
      <c r="AF143" s="56">
        <v>45114.25</v>
      </c>
    </row>
    <row r="144" spans="3:32">
      <c r="C144" s="102">
        <v>135</v>
      </c>
      <c r="D144" s="103"/>
      <c r="E144" s="52" t="s">
        <v>3249</v>
      </c>
      <c r="F144" s="104" t="s">
        <v>3250</v>
      </c>
      <c r="G144" s="105"/>
      <c r="H144" s="103"/>
      <c r="I144" s="104" t="s">
        <v>3251</v>
      </c>
      <c r="J144" s="103"/>
      <c r="K144" s="52" t="s">
        <v>3252</v>
      </c>
      <c r="L144" s="53" t="s">
        <v>2421</v>
      </c>
      <c r="M144" s="53" t="s">
        <v>2376</v>
      </c>
      <c r="N144" s="53" t="s">
        <v>2453</v>
      </c>
      <c r="O144" s="53" t="s">
        <v>2454</v>
      </c>
      <c r="P144" s="53" t="s">
        <v>2455</v>
      </c>
      <c r="Q144" s="52" t="s">
        <v>2380</v>
      </c>
      <c r="R144" s="54">
        <v>300000016501984</v>
      </c>
      <c r="S144" s="55">
        <v>31090</v>
      </c>
      <c r="T144" s="52">
        <v>1985</v>
      </c>
      <c r="U144" s="52" t="s">
        <v>2521</v>
      </c>
      <c r="V144" s="55">
        <v>31091</v>
      </c>
      <c r="W144" s="55">
        <v>44328</v>
      </c>
      <c r="X144" s="52">
        <v>0</v>
      </c>
      <c r="Y144" s="52">
        <v>0</v>
      </c>
      <c r="Z144" s="53" t="s">
        <v>3253</v>
      </c>
      <c r="AA144" s="53" t="s">
        <v>3254</v>
      </c>
      <c r="AB144" s="53" t="s">
        <v>3255</v>
      </c>
      <c r="AC144" s="53" t="s">
        <v>3256</v>
      </c>
      <c r="AD144" s="53" t="s">
        <v>3257</v>
      </c>
      <c r="AE144" s="52" t="s">
        <v>2496</v>
      </c>
      <c r="AF144" s="56">
        <v>45114.25</v>
      </c>
    </row>
    <row r="145" spans="3:32">
      <c r="C145" s="102">
        <v>136</v>
      </c>
      <c r="D145" s="103"/>
      <c r="E145" s="52" t="s">
        <v>3258</v>
      </c>
      <c r="F145" s="104" t="s">
        <v>3259</v>
      </c>
      <c r="G145" s="105"/>
      <c r="H145" s="103"/>
      <c r="I145" s="104" t="s">
        <v>97</v>
      </c>
      <c r="J145" s="103"/>
      <c r="K145" s="52" t="s">
        <v>3260</v>
      </c>
      <c r="L145" s="53" t="s">
        <v>2398</v>
      </c>
      <c r="M145" s="53" t="s">
        <v>2399</v>
      </c>
      <c r="N145" s="53" t="s">
        <v>2453</v>
      </c>
      <c r="O145" s="53" t="s">
        <v>2454</v>
      </c>
      <c r="P145" s="53" t="s">
        <v>2455</v>
      </c>
      <c r="Q145" s="52" t="s">
        <v>2625</v>
      </c>
      <c r="R145" s="54">
        <v>3018221979</v>
      </c>
      <c r="S145" s="55">
        <v>26323</v>
      </c>
      <c r="T145" s="52">
        <v>1972</v>
      </c>
      <c r="U145" s="52" t="s">
        <v>2412</v>
      </c>
      <c r="V145" s="55">
        <v>26323</v>
      </c>
      <c r="W145" s="52"/>
      <c r="X145" s="52">
        <v>6</v>
      </c>
      <c r="Y145" s="52">
        <v>3</v>
      </c>
      <c r="Z145" s="53" t="s">
        <v>3261</v>
      </c>
      <c r="AA145" s="53" t="s">
        <v>3262</v>
      </c>
      <c r="AB145" s="53" t="s">
        <v>2493</v>
      </c>
      <c r="AC145" s="53" t="s">
        <v>2494</v>
      </c>
      <c r="AD145" s="53" t="s">
        <v>3263</v>
      </c>
      <c r="AE145" s="52" t="s">
        <v>2496</v>
      </c>
      <c r="AF145" s="56">
        <v>45114.25</v>
      </c>
    </row>
    <row r="146" spans="3:32">
      <c r="C146" s="102">
        <v>137</v>
      </c>
      <c r="D146" s="103"/>
      <c r="E146" s="52" t="s">
        <v>3264</v>
      </c>
      <c r="F146" s="104" t="s">
        <v>3265</v>
      </c>
      <c r="G146" s="105"/>
      <c r="H146" s="103"/>
      <c r="I146" s="104" t="s">
        <v>3266</v>
      </c>
      <c r="J146" s="103"/>
      <c r="K146" s="52" t="s">
        <v>3267</v>
      </c>
      <c r="L146" s="53" t="s">
        <v>2375</v>
      </c>
      <c r="M146" s="53" t="s">
        <v>2376</v>
      </c>
      <c r="N146" s="53" t="s">
        <v>2377</v>
      </c>
      <c r="O146" s="53" t="s">
        <v>2378</v>
      </c>
      <c r="P146" s="53" t="s">
        <v>2379</v>
      </c>
      <c r="Q146" s="52" t="s">
        <v>2380</v>
      </c>
      <c r="R146" s="54">
        <v>440000006271994</v>
      </c>
      <c r="S146" s="55">
        <v>34586</v>
      </c>
      <c r="T146" s="52">
        <v>1994</v>
      </c>
      <c r="U146" s="52" t="s">
        <v>2464</v>
      </c>
      <c r="V146" s="55">
        <v>34722</v>
      </c>
      <c r="W146" s="55">
        <v>44544</v>
      </c>
      <c r="X146" s="52">
        <v>0</v>
      </c>
      <c r="Y146" s="52">
        <v>0</v>
      </c>
      <c r="Z146" s="53" t="s">
        <v>3268</v>
      </c>
      <c r="AA146" s="53" t="s">
        <v>3269</v>
      </c>
      <c r="AB146" s="53" t="s">
        <v>2703</v>
      </c>
      <c r="AC146" s="53" t="s">
        <v>2385</v>
      </c>
      <c r="AD146" s="53" t="s">
        <v>3270</v>
      </c>
      <c r="AE146" s="52" t="s">
        <v>2387</v>
      </c>
      <c r="AF146" s="56">
        <v>45114.25</v>
      </c>
    </row>
    <row r="147" spans="3:32">
      <c r="C147" s="102">
        <v>138</v>
      </c>
      <c r="D147" s="103"/>
      <c r="E147" s="52" t="s">
        <v>3271</v>
      </c>
      <c r="F147" s="104" t="s">
        <v>3272</v>
      </c>
      <c r="G147" s="105"/>
      <c r="H147" s="103"/>
      <c r="I147" s="104" t="s">
        <v>3273</v>
      </c>
      <c r="J147" s="103"/>
      <c r="K147" s="52" t="s">
        <v>3274</v>
      </c>
      <c r="L147" s="53" t="s">
        <v>2421</v>
      </c>
      <c r="M147" s="53" t="s">
        <v>2376</v>
      </c>
      <c r="N147" s="53" t="s">
        <v>2377</v>
      </c>
      <c r="O147" s="53" t="s">
        <v>2378</v>
      </c>
      <c r="P147" s="53" t="s">
        <v>2379</v>
      </c>
      <c r="Q147" s="52" t="s">
        <v>2380</v>
      </c>
      <c r="R147" s="54">
        <v>3018551979</v>
      </c>
      <c r="S147" s="55">
        <v>29042</v>
      </c>
      <c r="T147" s="52">
        <v>1979</v>
      </c>
      <c r="U147" s="52" t="s">
        <v>2432</v>
      </c>
      <c r="V147" s="55">
        <v>27333</v>
      </c>
      <c r="W147" s="55">
        <v>44347</v>
      </c>
      <c r="X147" s="52">
        <v>0</v>
      </c>
      <c r="Y147" s="52">
        <v>0</v>
      </c>
      <c r="Z147" s="53" t="s">
        <v>3275</v>
      </c>
      <c r="AA147" s="53" t="s">
        <v>3276</v>
      </c>
      <c r="AB147" s="53" t="s">
        <v>2474</v>
      </c>
      <c r="AC147" s="53" t="s">
        <v>2475</v>
      </c>
      <c r="AD147" s="53" t="s">
        <v>3277</v>
      </c>
      <c r="AE147" s="52" t="s">
        <v>2406</v>
      </c>
      <c r="AF147" s="56">
        <v>45114.25</v>
      </c>
    </row>
    <row r="148" spans="3:32">
      <c r="C148" s="102">
        <v>139</v>
      </c>
      <c r="D148" s="103"/>
      <c r="E148" s="52" t="s">
        <v>3278</v>
      </c>
      <c r="F148" s="104" t="s">
        <v>3279</v>
      </c>
      <c r="G148" s="105"/>
      <c r="H148" s="103"/>
      <c r="I148" s="104" t="s">
        <v>98</v>
      </c>
      <c r="J148" s="103"/>
      <c r="K148" s="52" t="s">
        <v>3280</v>
      </c>
      <c r="L148" s="53" t="s">
        <v>2398</v>
      </c>
      <c r="M148" s="53" t="s">
        <v>2399</v>
      </c>
      <c r="N148" s="53" t="s">
        <v>2377</v>
      </c>
      <c r="O148" s="53" t="s">
        <v>2378</v>
      </c>
      <c r="P148" s="53" t="s">
        <v>2379</v>
      </c>
      <c r="Q148" s="52" t="s">
        <v>2380</v>
      </c>
      <c r="R148" s="54">
        <v>181741980</v>
      </c>
      <c r="S148" s="55">
        <v>29574</v>
      </c>
      <c r="T148" s="52">
        <v>1980</v>
      </c>
      <c r="U148" s="52" t="s">
        <v>2471</v>
      </c>
      <c r="V148" s="55">
        <v>29683</v>
      </c>
      <c r="W148" s="52"/>
      <c r="X148" s="52">
        <v>2</v>
      </c>
      <c r="Y148" s="52">
        <v>2</v>
      </c>
      <c r="Z148" s="53" t="s">
        <v>3281</v>
      </c>
      <c r="AA148" s="53" t="s">
        <v>3282</v>
      </c>
      <c r="AB148" s="53" t="s">
        <v>2799</v>
      </c>
      <c r="AC148" s="53" t="s">
        <v>2800</v>
      </c>
      <c r="AD148" s="53" t="s">
        <v>3283</v>
      </c>
      <c r="AE148" s="52" t="s">
        <v>2496</v>
      </c>
      <c r="AF148" s="56">
        <v>45114.25</v>
      </c>
    </row>
    <row r="149" spans="3:32">
      <c r="C149" s="102">
        <v>140</v>
      </c>
      <c r="D149" s="103"/>
      <c r="E149" s="52" t="s">
        <v>3284</v>
      </c>
      <c r="F149" s="104" t="s">
        <v>3285</v>
      </c>
      <c r="G149" s="105"/>
      <c r="H149" s="103"/>
      <c r="I149" s="104" t="s">
        <v>3286</v>
      </c>
      <c r="J149" s="103"/>
      <c r="K149" s="52" t="s">
        <v>3287</v>
      </c>
      <c r="L149" s="53" t="s">
        <v>2559</v>
      </c>
      <c r="M149" s="53" t="s">
        <v>2376</v>
      </c>
      <c r="N149" s="53" t="s">
        <v>2377</v>
      </c>
      <c r="O149" s="53" t="s">
        <v>2378</v>
      </c>
      <c r="P149" s="53" t="s">
        <v>2379</v>
      </c>
      <c r="Q149" s="52" t="s">
        <v>2380</v>
      </c>
      <c r="R149" s="54">
        <v>440000099551996</v>
      </c>
      <c r="S149" s="55">
        <v>35409</v>
      </c>
      <c r="T149" s="52">
        <v>1996</v>
      </c>
      <c r="U149" s="52" t="s">
        <v>2471</v>
      </c>
      <c r="V149" s="55">
        <v>35431</v>
      </c>
      <c r="W149" s="55">
        <v>39114</v>
      </c>
      <c r="X149" s="52">
        <v>0</v>
      </c>
      <c r="Y149" s="52">
        <v>0</v>
      </c>
      <c r="Z149" s="53"/>
      <c r="AA149" s="53"/>
      <c r="AB149" s="53" t="s">
        <v>2384</v>
      </c>
      <c r="AC149" s="53" t="s">
        <v>2385</v>
      </c>
      <c r="AD149" s="53"/>
      <c r="AE149" s="52" t="s">
        <v>2387</v>
      </c>
      <c r="AF149" s="56">
        <v>45114.25</v>
      </c>
    </row>
    <row r="150" spans="3:32">
      <c r="C150" s="102">
        <v>141</v>
      </c>
      <c r="D150" s="103"/>
      <c r="E150" s="52" t="s">
        <v>3288</v>
      </c>
      <c r="F150" s="104" t="s">
        <v>3289</v>
      </c>
      <c r="G150" s="105"/>
      <c r="H150" s="103"/>
      <c r="I150" s="104" t="s">
        <v>99</v>
      </c>
      <c r="J150" s="103"/>
      <c r="K150" s="52" t="s">
        <v>3290</v>
      </c>
      <c r="L150" s="53" t="s">
        <v>2398</v>
      </c>
      <c r="M150" s="53" t="s">
        <v>2399</v>
      </c>
      <c r="N150" s="53" t="s">
        <v>2377</v>
      </c>
      <c r="O150" s="53" t="s">
        <v>2378</v>
      </c>
      <c r="P150" s="53" t="s">
        <v>2379</v>
      </c>
      <c r="Q150" s="52" t="s">
        <v>2380</v>
      </c>
      <c r="R150" s="54">
        <v>300000116271979</v>
      </c>
      <c r="S150" s="55">
        <v>29210</v>
      </c>
      <c r="T150" s="52">
        <v>1979</v>
      </c>
      <c r="U150" s="52" t="s">
        <v>2471</v>
      </c>
      <c r="V150" s="55">
        <v>29258</v>
      </c>
      <c r="W150" s="52"/>
      <c r="X150" s="52">
        <v>11</v>
      </c>
      <c r="Y150" s="52">
        <v>125</v>
      </c>
      <c r="Z150" s="53" t="s">
        <v>3291</v>
      </c>
      <c r="AA150" s="53" t="s">
        <v>3292</v>
      </c>
      <c r="AB150" s="53" t="s">
        <v>2641</v>
      </c>
      <c r="AC150" s="53" t="s">
        <v>2642</v>
      </c>
      <c r="AD150" s="53" t="s">
        <v>3293</v>
      </c>
      <c r="AE150" s="52" t="s">
        <v>2517</v>
      </c>
      <c r="AF150" s="56">
        <v>45114.25</v>
      </c>
    </row>
    <row r="151" spans="3:32">
      <c r="C151" s="102">
        <v>142</v>
      </c>
      <c r="D151" s="103"/>
      <c r="E151" s="52" t="s">
        <v>3294</v>
      </c>
      <c r="F151" s="104" t="s">
        <v>3295</v>
      </c>
      <c r="G151" s="105"/>
      <c r="H151" s="103"/>
      <c r="I151" s="104" t="s">
        <v>100</v>
      </c>
      <c r="J151" s="103"/>
      <c r="K151" s="52" t="s">
        <v>3296</v>
      </c>
      <c r="L151" s="53" t="s">
        <v>2398</v>
      </c>
      <c r="M151" s="53" t="s">
        <v>2399</v>
      </c>
      <c r="N151" s="53" t="s">
        <v>2453</v>
      </c>
      <c r="O151" s="53" t="s">
        <v>2511</v>
      </c>
      <c r="P151" s="53" t="s">
        <v>2455</v>
      </c>
      <c r="Q151" s="52" t="s">
        <v>2380</v>
      </c>
      <c r="R151" s="54">
        <v>167931980</v>
      </c>
      <c r="S151" s="55">
        <v>29546</v>
      </c>
      <c r="T151" s="52">
        <v>1980</v>
      </c>
      <c r="U151" s="52" t="s">
        <v>2484</v>
      </c>
      <c r="V151" s="55">
        <v>29646</v>
      </c>
      <c r="W151" s="52"/>
      <c r="X151" s="52">
        <v>1</v>
      </c>
      <c r="Y151" s="52">
        <v>2</v>
      </c>
      <c r="Z151" s="53" t="s">
        <v>3297</v>
      </c>
      <c r="AA151" s="53" t="s">
        <v>3298</v>
      </c>
      <c r="AB151" s="53" t="s">
        <v>2514</v>
      </c>
      <c r="AC151" s="53" t="s">
        <v>2515</v>
      </c>
      <c r="AD151" s="53" t="s">
        <v>3299</v>
      </c>
      <c r="AE151" s="52" t="s">
        <v>2517</v>
      </c>
      <c r="AF151" s="56">
        <v>45114.25</v>
      </c>
    </row>
    <row r="152" spans="3:32">
      <c r="C152" s="102">
        <v>143</v>
      </c>
      <c r="D152" s="103"/>
      <c r="E152" s="52" t="s">
        <v>3300</v>
      </c>
      <c r="F152" s="104" t="s">
        <v>3301</v>
      </c>
      <c r="G152" s="105"/>
      <c r="H152" s="103"/>
      <c r="I152" s="104" t="s">
        <v>101</v>
      </c>
      <c r="J152" s="103"/>
      <c r="K152" s="52" t="s">
        <v>3302</v>
      </c>
      <c r="L152" s="53" t="s">
        <v>2398</v>
      </c>
      <c r="M152" s="53" t="s">
        <v>2399</v>
      </c>
      <c r="N152" s="53" t="s">
        <v>2453</v>
      </c>
      <c r="O152" s="53" t="s">
        <v>2470</v>
      </c>
      <c r="P152" s="53" t="s">
        <v>2455</v>
      </c>
      <c r="Q152" s="52" t="s">
        <v>2380</v>
      </c>
      <c r="R152" s="54">
        <v>337885</v>
      </c>
      <c r="S152" s="55">
        <v>31401</v>
      </c>
      <c r="T152" s="52">
        <v>1985</v>
      </c>
      <c r="U152" s="52" t="s">
        <v>2471</v>
      </c>
      <c r="V152" s="55">
        <v>31414</v>
      </c>
      <c r="W152" s="52"/>
      <c r="X152" s="52">
        <v>1</v>
      </c>
      <c r="Y152" s="52">
        <v>2</v>
      </c>
      <c r="Z152" s="53" t="s">
        <v>3303</v>
      </c>
      <c r="AA152" s="53" t="s">
        <v>3304</v>
      </c>
      <c r="AB152" s="53" t="s">
        <v>2799</v>
      </c>
      <c r="AC152" s="53" t="s">
        <v>2800</v>
      </c>
      <c r="AD152" s="53" t="s">
        <v>3305</v>
      </c>
      <c r="AE152" s="52" t="s">
        <v>2496</v>
      </c>
      <c r="AF152" s="56">
        <v>45114.25</v>
      </c>
    </row>
    <row r="153" spans="3:32">
      <c r="C153" s="102">
        <v>144</v>
      </c>
      <c r="D153" s="103"/>
      <c r="E153" s="52" t="s">
        <v>3306</v>
      </c>
      <c r="F153" s="104" t="s">
        <v>3307</v>
      </c>
      <c r="G153" s="105"/>
      <c r="H153" s="103"/>
      <c r="I153" s="104" t="s">
        <v>102</v>
      </c>
      <c r="J153" s="103"/>
      <c r="K153" s="52" t="s">
        <v>3308</v>
      </c>
      <c r="L153" s="53" t="s">
        <v>2398</v>
      </c>
      <c r="M153" s="53" t="s">
        <v>2399</v>
      </c>
      <c r="N153" s="53" t="s">
        <v>2377</v>
      </c>
      <c r="O153" s="53" t="s">
        <v>2378</v>
      </c>
      <c r="P153" s="53" t="s">
        <v>2379</v>
      </c>
      <c r="Q153" s="52" t="s">
        <v>2380</v>
      </c>
      <c r="R153" s="54">
        <v>182261980</v>
      </c>
      <c r="S153" s="55">
        <v>29651</v>
      </c>
      <c r="T153" s="52">
        <v>1981</v>
      </c>
      <c r="U153" s="52" t="s">
        <v>2560</v>
      </c>
      <c r="V153" s="55">
        <v>29741</v>
      </c>
      <c r="W153" s="52"/>
      <c r="X153" s="52">
        <v>4</v>
      </c>
      <c r="Y153" s="52">
        <v>2</v>
      </c>
      <c r="Z153" s="53" t="s">
        <v>3309</v>
      </c>
      <c r="AA153" s="53" t="s">
        <v>3310</v>
      </c>
      <c r="AB153" s="53" t="s">
        <v>2641</v>
      </c>
      <c r="AC153" s="53" t="s">
        <v>2642</v>
      </c>
      <c r="AD153" s="53" t="s">
        <v>3311</v>
      </c>
      <c r="AE153" s="52" t="s">
        <v>2517</v>
      </c>
      <c r="AF153" s="56">
        <v>45114.25</v>
      </c>
    </row>
    <row r="154" spans="3:32">
      <c r="C154" s="102">
        <v>145</v>
      </c>
      <c r="D154" s="103"/>
      <c r="E154" s="52" t="s">
        <v>3312</v>
      </c>
      <c r="F154" s="104" t="s">
        <v>3313</v>
      </c>
      <c r="G154" s="105"/>
      <c r="H154" s="103"/>
      <c r="I154" s="104" t="s">
        <v>103</v>
      </c>
      <c r="J154" s="103"/>
      <c r="K154" s="52" t="s">
        <v>3314</v>
      </c>
      <c r="L154" s="53" t="s">
        <v>2398</v>
      </c>
      <c r="M154" s="53" t="s">
        <v>2399</v>
      </c>
      <c r="N154" s="53" t="s">
        <v>2453</v>
      </c>
      <c r="O154" s="53" t="s">
        <v>2454</v>
      </c>
      <c r="P154" s="53" t="s">
        <v>2455</v>
      </c>
      <c r="Q154" s="52" t="s">
        <v>2625</v>
      </c>
      <c r="R154" s="54">
        <v>3018241979</v>
      </c>
      <c r="S154" s="55">
        <v>28992</v>
      </c>
      <c r="T154" s="52">
        <v>1979</v>
      </c>
      <c r="U154" s="52" t="s">
        <v>2456</v>
      </c>
      <c r="V154" s="55">
        <v>28998</v>
      </c>
      <c r="W154" s="52"/>
      <c r="X154" s="52">
        <v>5</v>
      </c>
      <c r="Y154" s="52">
        <v>4</v>
      </c>
      <c r="Z154" s="53" t="s">
        <v>3315</v>
      </c>
      <c r="AA154" s="53" t="s">
        <v>3025</v>
      </c>
      <c r="AB154" s="53" t="s">
        <v>2441</v>
      </c>
      <c r="AC154" s="53" t="s">
        <v>2442</v>
      </c>
      <c r="AD154" s="53" t="s">
        <v>3316</v>
      </c>
      <c r="AE154" s="52" t="s">
        <v>2444</v>
      </c>
      <c r="AF154" s="56">
        <v>45114.25</v>
      </c>
    </row>
    <row r="155" spans="3:32">
      <c r="C155" s="102">
        <v>146</v>
      </c>
      <c r="D155" s="103"/>
      <c r="E155" s="52" t="s">
        <v>3317</v>
      </c>
      <c r="F155" s="104" t="s">
        <v>3318</v>
      </c>
      <c r="G155" s="105"/>
      <c r="H155" s="103"/>
      <c r="I155" s="104" t="s">
        <v>104</v>
      </c>
      <c r="J155" s="103"/>
      <c r="K155" s="52" t="s">
        <v>3319</v>
      </c>
      <c r="L155" s="53" t="s">
        <v>2398</v>
      </c>
      <c r="M155" s="53" t="s">
        <v>2399</v>
      </c>
      <c r="N155" s="53" t="s">
        <v>2377</v>
      </c>
      <c r="O155" s="53" t="s">
        <v>2378</v>
      </c>
      <c r="P155" s="53" t="s">
        <v>2379</v>
      </c>
      <c r="Q155" s="52" t="s">
        <v>2380</v>
      </c>
      <c r="R155" s="54">
        <v>3018251979</v>
      </c>
      <c r="S155" s="55">
        <v>28852</v>
      </c>
      <c r="T155" s="52">
        <v>1978</v>
      </c>
      <c r="U155" s="52" t="s">
        <v>2471</v>
      </c>
      <c r="V155" s="55">
        <v>23854</v>
      </c>
      <c r="W155" s="52"/>
      <c r="X155" s="52">
        <v>1</v>
      </c>
      <c r="Y155" s="52">
        <v>11</v>
      </c>
      <c r="Z155" s="53" t="s">
        <v>3320</v>
      </c>
      <c r="AA155" s="53" t="s">
        <v>3321</v>
      </c>
      <c r="AB155" s="53" t="s">
        <v>2641</v>
      </c>
      <c r="AC155" s="53" t="s">
        <v>2642</v>
      </c>
      <c r="AD155" s="53" t="s">
        <v>3322</v>
      </c>
      <c r="AE155" s="52" t="s">
        <v>2517</v>
      </c>
      <c r="AF155" s="56">
        <v>45114.25</v>
      </c>
    </row>
    <row r="156" spans="3:32">
      <c r="C156" s="102">
        <v>147</v>
      </c>
      <c r="D156" s="103"/>
      <c r="E156" s="52" t="s">
        <v>3323</v>
      </c>
      <c r="F156" s="104" t="s">
        <v>3324</v>
      </c>
      <c r="G156" s="105"/>
      <c r="H156" s="103"/>
      <c r="I156" s="104" t="s">
        <v>3325</v>
      </c>
      <c r="J156" s="103"/>
      <c r="K156" s="52" t="s">
        <v>3326</v>
      </c>
      <c r="L156" s="53" t="s">
        <v>2375</v>
      </c>
      <c r="M156" s="53" t="s">
        <v>2376</v>
      </c>
      <c r="N156" s="53" t="s">
        <v>2377</v>
      </c>
      <c r="O156" s="53" t="s">
        <v>2378</v>
      </c>
      <c r="P156" s="53" t="s">
        <v>2379</v>
      </c>
      <c r="Q156" s="52" t="s">
        <v>2380</v>
      </c>
      <c r="R156" s="54">
        <v>3018541979</v>
      </c>
      <c r="S156" s="55">
        <v>29045</v>
      </c>
      <c r="T156" s="52">
        <v>1979</v>
      </c>
      <c r="U156" s="52" t="s">
        <v>2432</v>
      </c>
      <c r="V156" s="55">
        <v>29038</v>
      </c>
      <c r="W156" s="55">
        <v>42164</v>
      </c>
      <c r="X156" s="52">
        <v>0</v>
      </c>
      <c r="Y156" s="52">
        <v>0</v>
      </c>
      <c r="Z156" s="53" t="s">
        <v>3327</v>
      </c>
      <c r="AA156" s="53" t="s">
        <v>3328</v>
      </c>
      <c r="AB156" s="53" t="s">
        <v>2384</v>
      </c>
      <c r="AC156" s="53" t="s">
        <v>2385</v>
      </c>
      <c r="AD156" s="53"/>
      <c r="AE156" s="52" t="s">
        <v>2387</v>
      </c>
      <c r="AF156" s="56">
        <v>45114.25</v>
      </c>
    </row>
    <row r="157" spans="3:32">
      <c r="C157" s="102">
        <v>148</v>
      </c>
      <c r="D157" s="103"/>
      <c r="E157" s="52" t="s">
        <v>3329</v>
      </c>
      <c r="F157" s="104" t="s">
        <v>3330</v>
      </c>
      <c r="G157" s="105"/>
      <c r="H157" s="103"/>
      <c r="I157" s="104" t="s">
        <v>3331</v>
      </c>
      <c r="J157" s="103"/>
      <c r="K157" s="52" t="s">
        <v>3332</v>
      </c>
      <c r="L157" s="53" t="s">
        <v>2559</v>
      </c>
      <c r="M157" s="53" t="s">
        <v>2376</v>
      </c>
      <c r="N157" s="53" t="s">
        <v>2377</v>
      </c>
      <c r="O157" s="53" t="s">
        <v>2378</v>
      </c>
      <c r="P157" s="53" t="s">
        <v>2379</v>
      </c>
      <c r="Q157" s="52" t="s">
        <v>2380</v>
      </c>
      <c r="R157" s="54">
        <v>3018281979</v>
      </c>
      <c r="S157" s="55">
        <v>28941</v>
      </c>
      <c r="T157" s="52">
        <v>1979</v>
      </c>
      <c r="U157" s="52" t="s">
        <v>2560</v>
      </c>
      <c r="V157" s="55">
        <v>28976</v>
      </c>
      <c r="W157" s="55">
        <v>37524</v>
      </c>
      <c r="X157" s="52">
        <v>0</v>
      </c>
      <c r="Y157" s="52">
        <v>0</v>
      </c>
      <c r="Z157" s="53"/>
      <c r="AA157" s="53"/>
      <c r="AB157" s="53" t="s">
        <v>2403</v>
      </c>
      <c r="AC157" s="53" t="s">
        <v>2404</v>
      </c>
      <c r="AD157" s="53"/>
      <c r="AE157" s="52" t="s">
        <v>2406</v>
      </c>
      <c r="AF157" s="56">
        <v>45114.25</v>
      </c>
    </row>
    <row r="158" spans="3:32">
      <c r="C158" s="102">
        <v>149</v>
      </c>
      <c r="D158" s="103"/>
      <c r="E158" s="52" t="s">
        <v>3333</v>
      </c>
      <c r="F158" s="104" t="s">
        <v>3334</v>
      </c>
      <c r="G158" s="105"/>
      <c r="H158" s="103"/>
      <c r="I158" s="104" t="s">
        <v>105</v>
      </c>
      <c r="J158" s="103"/>
      <c r="K158" s="52" t="s">
        <v>3335</v>
      </c>
      <c r="L158" s="53" t="s">
        <v>2398</v>
      </c>
      <c r="M158" s="53" t="s">
        <v>2399</v>
      </c>
      <c r="N158" s="53" t="s">
        <v>2377</v>
      </c>
      <c r="O158" s="53" t="s">
        <v>2378</v>
      </c>
      <c r="P158" s="53" t="s">
        <v>2379</v>
      </c>
      <c r="Q158" s="52" t="s">
        <v>2380</v>
      </c>
      <c r="R158" s="54">
        <v>300000037921986</v>
      </c>
      <c r="S158" s="55">
        <v>32212</v>
      </c>
      <c r="T158" s="52">
        <v>1988</v>
      </c>
      <c r="U158" s="52" t="s">
        <v>2560</v>
      </c>
      <c r="V158" s="55">
        <v>32212</v>
      </c>
      <c r="W158" s="52"/>
      <c r="X158" s="52">
        <v>2</v>
      </c>
      <c r="Y158" s="52">
        <v>3</v>
      </c>
      <c r="Z158" s="53" t="s">
        <v>3336</v>
      </c>
      <c r="AA158" s="53" t="s">
        <v>3337</v>
      </c>
      <c r="AB158" s="53" t="s">
        <v>2384</v>
      </c>
      <c r="AC158" s="53" t="s">
        <v>2385</v>
      </c>
      <c r="AD158" s="53" t="s">
        <v>3338</v>
      </c>
      <c r="AE158" s="52" t="s">
        <v>2387</v>
      </c>
      <c r="AF158" s="56">
        <v>45114.25</v>
      </c>
    </row>
    <row r="159" spans="3:32">
      <c r="C159" s="102">
        <v>150</v>
      </c>
      <c r="D159" s="103"/>
      <c r="E159" s="52" t="s">
        <v>3339</v>
      </c>
      <c r="F159" s="104" t="s">
        <v>3340</v>
      </c>
      <c r="G159" s="105"/>
      <c r="H159" s="103"/>
      <c r="I159" s="104" t="s">
        <v>3341</v>
      </c>
      <c r="J159" s="103"/>
      <c r="K159" s="52" t="s">
        <v>3342</v>
      </c>
      <c r="L159" s="53" t="s">
        <v>2421</v>
      </c>
      <c r="M159" s="53" t="s">
        <v>2376</v>
      </c>
      <c r="N159" s="53" t="s">
        <v>2377</v>
      </c>
      <c r="O159" s="53" t="s">
        <v>2378</v>
      </c>
      <c r="P159" s="53" t="s">
        <v>2379</v>
      </c>
      <c r="Q159" s="52" t="s">
        <v>2380</v>
      </c>
      <c r="R159" s="54">
        <v>300000074701987</v>
      </c>
      <c r="S159" s="55">
        <v>32408</v>
      </c>
      <c r="T159" s="52">
        <v>1988</v>
      </c>
      <c r="U159" s="52" t="s">
        <v>2464</v>
      </c>
      <c r="V159" s="55">
        <v>32599</v>
      </c>
      <c r="W159" s="55">
        <v>44347</v>
      </c>
      <c r="X159" s="52">
        <v>0</v>
      </c>
      <c r="Y159" s="52">
        <v>0</v>
      </c>
      <c r="Z159" s="53" t="s">
        <v>3343</v>
      </c>
      <c r="AA159" s="53" t="s">
        <v>3344</v>
      </c>
      <c r="AB159" s="53" t="s">
        <v>3345</v>
      </c>
      <c r="AC159" s="53" t="s">
        <v>3346</v>
      </c>
      <c r="AD159" s="53" t="s">
        <v>3347</v>
      </c>
      <c r="AE159" s="52" t="s">
        <v>2496</v>
      </c>
      <c r="AF159" s="56">
        <v>45114.25</v>
      </c>
    </row>
    <row r="160" spans="3:32">
      <c r="C160" s="102">
        <v>151</v>
      </c>
      <c r="D160" s="103"/>
      <c r="E160" s="52" t="s">
        <v>3348</v>
      </c>
      <c r="F160" s="104" t="s">
        <v>3349</v>
      </c>
      <c r="G160" s="105"/>
      <c r="H160" s="103"/>
      <c r="I160" s="104" t="s">
        <v>106</v>
      </c>
      <c r="J160" s="103"/>
      <c r="K160" s="52" t="s">
        <v>3350</v>
      </c>
      <c r="L160" s="53" t="s">
        <v>2398</v>
      </c>
      <c r="M160" s="53" t="s">
        <v>2399</v>
      </c>
      <c r="N160" s="53" t="s">
        <v>2377</v>
      </c>
      <c r="O160" s="53" t="s">
        <v>2378</v>
      </c>
      <c r="P160" s="53" t="s">
        <v>2379</v>
      </c>
      <c r="Q160" s="52" t="s">
        <v>2625</v>
      </c>
      <c r="R160" s="54">
        <v>4.4000001608200472E+16</v>
      </c>
      <c r="S160" s="55">
        <v>38215</v>
      </c>
      <c r="T160" s="52">
        <v>2004</v>
      </c>
      <c r="U160" s="52" t="s">
        <v>2381</v>
      </c>
      <c r="V160" s="55">
        <v>38412</v>
      </c>
      <c r="W160" s="52"/>
      <c r="X160" s="52">
        <v>6</v>
      </c>
      <c r="Y160" s="52">
        <v>11</v>
      </c>
      <c r="Z160" s="53" t="s">
        <v>3351</v>
      </c>
      <c r="AA160" s="53" t="s">
        <v>3352</v>
      </c>
      <c r="AB160" s="53" t="s">
        <v>2441</v>
      </c>
      <c r="AC160" s="53" t="s">
        <v>2442</v>
      </c>
      <c r="AD160" s="53" t="s">
        <v>3353</v>
      </c>
      <c r="AE160" s="52" t="s">
        <v>2444</v>
      </c>
      <c r="AF160" s="56">
        <v>45114.25</v>
      </c>
    </row>
    <row r="161" spans="3:32">
      <c r="C161" s="102">
        <v>152</v>
      </c>
      <c r="D161" s="103"/>
      <c r="E161" s="52" t="s">
        <v>3354</v>
      </c>
      <c r="F161" s="104" t="s">
        <v>3355</v>
      </c>
      <c r="G161" s="105"/>
      <c r="H161" s="103"/>
      <c r="I161" s="104" t="s">
        <v>3356</v>
      </c>
      <c r="J161" s="103"/>
      <c r="K161" s="52" t="s">
        <v>3357</v>
      </c>
      <c r="L161" s="53" t="s">
        <v>2421</v>
      </c>
      <c r="M161" s="53" t="s">
        <v>2376</v>
      </c>
      <c r="N161" s="53" t="s">
        <v>2377</v>
      </c>
      <c r="O161" s="53" t="s">
        <v>2378</v>
      </c>
      <c r="P161" s="53" t="s">
        <v>2379</v>
      </c>
      <c r="Q161" s="52" t="s">
        <v>2380</v>
      </c>
      <c r="R161" s="54">
        <v>4.4000000420200232E+16</v>
      </c>
      <c r="S161" s="55">
        <v>38281</v>
      </c>
      <c r="T161" s="52">
        <v>2004</v>
      </c>
      <c r="U161" s="52" t="s">
        <v>2400</v>
      </c>
      <c r="V161" s="55">
        <v>39083</v>
      </c>
      <c r="W161" s="55">
        <v>42401</v>
      </c>
      <c r="X161" s="52">
        <v>0</v>
      </c>
      <c r="Y161" s="52">
        <v>0</v>
      </c>
      <c r="Z161" s="53" t="s">
        <v>3358</v>
      </c>
      <c r="AA161" s="53" t="s">
        <v>3359</v>
      </c>
      <c r="AB161" s="53" t="s">
        <v>2403</v>
      </c>
      <c r="AC161" s="53" t="s">
        <v>2404</v>
      </c>
      <c r="AD161" s="53" t="s">
        <v>3360</v>
      </c>
      <c r="AE161" s="52" t="s">
        <v>2406</v>
      </c>
      <c r="AF161" s="56">
        <v>45114.25</v>
      </c>
    </row>
    <row r="162" spans="3:32">
      <c r="C162" s="102">
        <v>153</v>
      </c>
      <c r="D162" s="103"/>
      <c r="E162" s="52" t="s">
        <v>3361</v>
      </c>
      <c r="F162" s="104" t="s">
        <v>3362</v>
      </c>
      <c r="G162" s="105"/>
      <c r="H162" s="103"/>
      <c r="I162" s="104" t="s">
        <v>3363</v>
      </c>
      <c r="J162" s="103"/>
      <c r="K162" s="52" t="s">
        <v>3364</v>
      </c>
      <c r="L162" s="53" t="s">
        <v>2375</v>
      </c>
      <c r="M162" s="53" t="s">
        <v>2376</v>
      </c>
      <c r="N162" s="53" t="s">
        <v>2377</v>
      </c>
      <c r="O162" s="53" t="s">
        <v>2378</v>
      </c>
      <c r="P162" s="53" t="s">
        <v>2379</v>
      </c>
      <c r="Q162" s="52" t="s">
        <v>2380</v>
      </c>
      <c r="R162" s="54">
        <v>3018411979</v>
      </c>
      <c r="S162" s="55">
        <v>29369</v>
      </c>
      <c r="T162" s="52">
        <v>1980</v>
      </c>
      <c r="U162" s="52" t="s">
        <v>2456</v>
      </c>
      <c r="V162" s="55">
        <v>29375</v>
      </c>
      <c r="W162" s="55">
        <v>40274</v>
      </c>
      <c r="X162" s="52">
        <v>0</v>
      </c>
      <c r="Y162" s="52">
        <v>0</v>
      </c>
      <c r="Z162" s="53" t="s">
        <v>3365</v>
      </c>
      <c r="AA162" s="53" t="s">
        <v>3366</v>
      </c>
      <c r="AB162" s="53" t="s">
        <v>2539</v>
      </c>
      <c r="AC162" s="53" t="s">
        <v>2540</v>
      </c>
      <c r="AD162" s="53"/>
      <c r="AE162" s="52" t="s">
        <v>2542</v>
      </c>
      <c r="AF162" s="56">
        <v>45114.25</v>
      </c>
    </row>
    <row r="163" spans="3:32">
      <c r="C163" s="102">
        <v>154</v>
      </c>
      <c r="D163" s="103"/>
      <c r="E163" s="52" t="s">
        <v>3367</v>
      </c>
      <c r="F163" s="104" t="s">
        <v>3368</v>
      </c>
      <c r="G163" s="105"/>
      <c r="H163" s="103"/>
      <c r="I163" s="104" t="s">
        <v>3369</v>
      </c>
      <c r="J163" s="103"/>
      <c r="K163" s="52" t="s">
        <v>3370</v>
      </c>
      <c r="L163" s="53" t="s">
        <v>2421</v>
      </c>
      <c r="M163" s="53" t="s">
        <v>2376</v>
      </c>
      <c r="N163" s="53" t="s">
        <v>2377</v>
      </c>
      <c r="O163" s="53" t="s">
        <v>2378</v>
      </c>
      <c r="P163" s="53" t="s">
        <v>2379</v>
      </c>
      <c r="Q163" s="52" t="s">
        <v>2380</v>
      </c>
      <c r="R163" s="54">
        <v>3018561979</v>
      </c>
      <c r="S163" s="55">
        <v>27467</v>
      </c>
      <c r="T163" s="52">
        <v>1975</v>
      </c>
      <c r="U163" s="52" t="s">
        <v>2560</v>
      </c>
      <c r="V163" s="55">
        <v>29005</v>
      </c>
      <c r="W163" s="55">
        <v>41457</v>
      </c>
      <c r="X163" s="52">
        <v>0</v>
      </c>
      <c r="Y163" s="52">
        <v>0</v>
      </c>
      <c r="Z163" s="53" t="s">
        <v>3371</v>
      </c>
      <c r="AA163" s="53" t="s">
        <v>3372</v>
      </c>
      <c r="AB163" s="53" t="s">
        <v>3373</v>
      </c>
      <c r="AC163" s="53" t="s">
        <v>2385</v>
      </c>
      <c r="AD163" s="53" t="s">
        <v>3374</v>
      </c>
      <c r="AE163" s="52" t="s">
        <v>2387</v>
      </c>
      <c r="AF163" s="56">
        <v>45114.25</v>
      </c>
    </row>
    <row r="164" spans="3:32">
      <c r="C164" s="102">
        <v>155</v>
      </c>
      <c r="D164" s="103"/>
      <c r="E164" s="52" t="s">
        <v>3375</v>
      </c>
      <c r="F164" s="104" t="s">
        <v>3376</v>
      </c>
      <c r="G164" s="105"/>
      <c r="H164" s="103"/>
      <c r="I164" s="104" t="s">
        <v>3377</v>
      </c>
      <c r="J164" s="103"/>
      <c r="K164" s="52" t="s">
        <v>3378</v>
      </c>
      <c r="L164" s="53" t="s">
        <v>2375</v>
      </c>
      <c r="M164" s="53" t="s">
        <v>2376</v>
      </c>
      <c r="N164" s="53" t="s">
        <v>2377</v>
      </c>
      <c r="O164" s="53" t="s">
        <v>2378</v>
      </c>
      <c r="P164" s="53" t="s">
        <v>2379</v>
      </c>
      <c r="Q164" s="52" t="s">
        <v>2380</v>
      </c>
      <c r="R164" s="54">
        <v>300000000551988</v>
      </c>
      <c r="S164" s="55">
        <v>32521</v>
      </c>
      <c r="T164" s="52">
        <v>1989</v>
      </c>
      <c r="U164" s="52" t="s">
        <v>2412</v>
      </c>
      <c r="V164" s="55">
        <v>32699</v>
      </c>
      <c r="W164" s="55">
        <v>41199</v>
      </c>
      <c r="X164" s="52">
        <v>0</v>
      </c>
      <c r="Y164" s="52">
        <v>0</v>
      </c>
      <c r="Z164" s="53" t="s">
        <v>3379</v>
      </c>
      <c r="AA164" s="53" t="s">
        <v>3380</v>
      </c>
      <c r="AB164" s="53" t="s">
        <v>2384</v>
      </c>
      <c r="AC164" s="53" t="s">
        <v>2385</v>
      </c>
      <c r="AD164" s="53"/>
      <c r="AE164" s="52" t="s">
        <v>2387</v>
      </c>
      <c r="AF164" s="56">
        <v>45114.25</v>
      </c>
    </row>
    <row r="165" spans="3:32" ht="23">
      <c r="C165" s="102">
        <v>156</v>
      </c>
      <c r="D165" s="103"/>
      <c r="E165" s="52" t="s">
        <v>3381</v>
      </c>
      <c r="F165" s="104" t="s">
        <v>3382</v>
      </c>
      <c r="G165" s="105"/>
      <c r="H165" s="103"/>
      <c r="I165" s="104" t="s">
        <v>3383</v>
      </c>
      <c r="J165" s="103"/>
      <c r="K165" s="52" t="s">
        <v>3384</v>
      </c>
      <c r="L165" s="53" t="s">
        <v>2764</v>
      </c>
      <c r="M165" s="53" t="s">
        <v>2722</v>
      </c>
      <c r="N165" s="53" t="s">
        <v>2377</v>
      </c>
      <c r="O165" s="53" t="s">
        <v>2378</v>
      </c>
      <c r="P165" s="53" t="s">
        <v>2379</v>
      </c>
      <c r="Q165" s="52" t="s">
        <v>2380</v>
      </c>
      <c r="R165" s="54">
        <v>440000023151992</v>
      </c>
      <c r="S165" s="55">
        <v>34071</v>
      </c>
      <c r="T165" s="52">
        <v>1993</v>
      </c>
      <c r="U165" s="52" t="s">
        <v>2449</v>
      </c>
      <c r="V165" s="55">
        <v>34211</v>
      </c>
      <c r="W165" s="52"/>
      <c r="X165" s="52">
        <v>1</v>
      </c>
      <c r="Y165" s="52">
        <v>0</v>
      </c>
      <c r="Z165" s="53" t="s">
        <v>3385</v>
      </c>
      <c r="AA165" s="53" t="s">
        <v>3386</v>
      </c>
      <c r="AB165" s="53" t="s">
        <v>2641</v>
      </c>
      <c r="AC165" s="53" t="s">
        <v>2642</v>
      </c>
      <c r="AD165" s="53"/>
      <c r="AE165" s="52" t="s">
        <v>2517</v>
      </c>
      <c r="AF165" s="56">
        <v>45114.25</v>
      </c>
    </row>
    <row r="166" spans="3:32">
      <c r="C166" s="102">
        <v>157</v>
      </c>
      <c r="D166" s="103"/>
      <c r="E166" s="52" t="s">
        <v>3387</v>
      </c>
      <c r="F166" s="104" t="s">
        <v>3388</v>
      </c>
      <c r="G166" s="105"/>
      <c r="H166" s="103"/>
      <c r="I166" s="104" t="s">
        <v>107</v>
      </c>
      <c r="J166" s="103"/>
      <c r="K166" s="52" t="s">
        <v>3389</v>
      </c>
      <c r="L166" s="53" t="s">
        <v>2398</v>
      </c>
      <c r="M166" s="53" t="s">
        <v>2399</v>
      </c>
      <c r="N166" s="53" t="s">
        <v>2377</v>
      </c>
      <c r="O166" s="53" t="s">
        <v>2378</v>
      </c>
      <c r="P166" s="53" t="s">
        <v>2379</v>
      </c>
      <c r="Q166" s="52" t="s">
        <v>2380</v>
      </c>
      <c r="R166" s="54">
        <v>4.4000004488199648E+16</v>
      </c>
      <c r="S166" s="55">
        <v>35226</v>
      </c>
      <c r="T166" s="52">
        <v>1996</v>
      </c>
      <c r="U166" s="52" t="s">
        <v>2422</v>
      </c>
      <c r="V166" s="55">
        <v>35278</v>
      </c>
      <c r="W166" s="52"/>
      <c r="X166" s="52">
        <v>1</v>
      </c>
      <c r="Y166" s="52">
        <v>1</v>
      </c>
      <c r="Z166" s="53" t="s">
        <v>3390</v>
      </c>
      <c r="AA166" s="53" t="s">
        <v>3391</v>
      </c>
      <c r="AB166" s="53" t="s">
        <v>2441</v>
      </c>
      <c r="AC166" s="53" t="s">
        <v>2442</v>
      </c>
      <c r="AD166" s="53" t="s">
        <v>3392</v>
      </c>
      <c r="AE166" s="52" t="s">
        <v>2444</v>
      </c>
      <c r="AF166" s="56">
        <v>45114.25</v>
      </c>
    </row>
    <row r="167" spans="3:32">
      <c r="C167" s="102">
        <v>158</v>
      </c>
      <c r="D167" s="103"/>
      <c r="E167" s="52" t="s">
        <v>3393</v>
      </c>
      <c r="F167" s="104" t="s">
        <v>3394</v>
      </c>
      <c r="G167" s="105"/>
      <c r="H167" s="103"/>
      <c r="I167" s="104" t="s">
        <v>3395</v>
      </c>
      <c r="J167" s="103"/>
      <c r="K167" s="52" t="s">
        <v>3396</v>
      </c>
      <c r="L167" s="53" t="s">
        <v>2375</v>
      </c>
      <c r="M167" s="53" t="s">
        <v>2376</v>
      </c>
      <c r="N167" s="53" t="s">
        <v>2377</v>
      </c>
      <c r="O167" s="53" t="s">
        <v>2378</v>
      </c>
      <c r="P167" s="53" t="s">
        <v>2379</v>
      </c>
      <c r="Q167" s="52" t="s">
        <v>2380</v>
      </c>
      <c r="R167" s="54">
        <v>3.0000002221198988E+16</v>
      </c>
      <c r="S167" s="55">
        <v>33183</v>
      </c>
      <c r="T167" s="52">
        <v>1990</v>
      </c>
      <c r="U167" s="52" t="s">
        <v>2484</v>
      </c>
      <c r="V167" s="55">
        <v>33360</v>
      </c>
      <c r="W167" s="55">
        <v>40784</v>
      </c>
      <c r="X167" s="52">
        <v>0</v>
      </c>
      <c r="Y167" s="52">
        <v>0</v>
      </c>
      <c r="Z167" s="53"/>
      <c r="AA167" s="53"/>
      <c r="AB167" s="53" t="s">
        <v>2384</v>
      </c>
      <c r="AC167" s="53" t="s">
        <v>2385</v>
      </c>
      <c r="AD167" s="53"/>
      <c r="AE167" s="52" t="s">
        <v>2387</v>
      </c>
      <c r="AF167" s="56">
        <v>45114.25</v>
      </c>
    </row>
    <row r="168" spans="3:32">
      <c r="C168" s="102">
        <v>159</v>
      </c>
      <c r="D168" s="103"/>
      <c r="E168" s="52" t="s">
        <v>3397</v>
      </c>
      <c r="F168" s="104" t="s">
        <v>3398</v>
      </c>
      <c r="G168" s="105"/>
      <c r="H168" s="103"/>
      <c r="I168" s="104" t="s">
        <v>108</v>
      </c>
      <c r="J168" s="103"/>
      <c r="K168" s="52" t="s">
        <v>3399</v>
      </c>
      <c r="L168" s="53" t="s">
        <v>2398</v>
      </c>
      <c r="M168" s="53" t="s">
        <v>2399</v>
      </c>
      <c r="N168" s="53" t="s">
        <v>2377</v>
      </c>
      <c r="O168" s="53" t="s">
        <v>2378</v>
      </c>
      <c r="P168" s="53" t="s">
        <v>2379</v>
      </c>
      <c r="Q168" s="52" t="s">
        <v>2380</v>
      </c>
      <c r="R168" s="54">
        <v>300000017521988</v>
      </c>
      <c r="S168" s="55">
        <v>32477</v>
      </c>
      <c r="T168" s="52">
        <v>1988</v>
      </c>
      <c r="U168" s="52" t="s">
        <v>2484</v>
      </c>
      <c r="V168" s="55">
        <v>32234</v>
      </c>
      <c r="W168" s="52"/>
      <c r="X168" s="52">
        <v>2</v>
      </c>
      <c r="Y168" s="52">
        <v>4</v>
      </c>
      <c r="Z168" s="53" t="s">
        <v>3400</v>
      </c>
      <c r="AA168" s="53" t="s">
        <v>3401</v>
      </c>
      <c r="AB168" s="53" t="s">
        <v>3402</v>
      </c>
      <c r="AC168" s="53" t="s">
        <v>2515</v>
      </c>
      <c r="AD168" s="53" t="s">
        <v>3403</v>
      </c>
      <c r="AE168" s="52" t="s">
        <v>2517</v>
      </c>
      <c r="AF168" s="56">
        <v>45114.25</v>
      </c>
    </row>
    <row r="169" spans="3:32">
      <c r="C169" s="102">
        <v>160</v>
      </c>
      <c r="D169" s="103"/>
      <c r="E169" s="52" t="s">
        <v>3404</v>
      </c>
      <c r="F169" s="104" t="s">
        <v>3405</v>
      </c>
      <c r="G169" s="105"/>
      <c r="H169" s="103"/>
      <c r="I169" s="104" t="s">
        <v>310</v>
      </c>
      <c r="J169" s="103"/>
      <c r="K169" s="52" t="s">
        <v>3406</v>
      </c>
      <c r="L169" s="53" t="s">
        <v>2398</v>
      </c>
      <c r="M169" s="53" t="s">
        <v>2399</v>
      </c>
      <c r="N169" s="53" t="s">
        <v>2453</v>
      </c>
      <c r="O169" s="53" t="s">
        <v>2454</v>
      </c>
      <c r="P169" s="53" t="s">
        <v>2455</v>
      </c>
      <c r="Q169" s="52" t="s">
        <v>2380</v>
      </c>
      <c r="R169" s="54">
        <v>300000016681984</v>
      </c>
      <c r="S169" s="55">
        <v>31079</v>
      </c>
      <c r="T169" s="52">
        <v>1985</v>
      </c>
      <c r="U169" s="52" t="s">
        <v>2521</v>
      </c>
      <c r="V169" s="55">
        <v>31079</v>
      </c>
      <c r="W169" s="52"/>
      <c r="X169" s="52">
        <v>2</v>
      </c>
      <c r="Y169" s="52">
        <v>0</v>
      </c>
      <c r="Z169" s="53" t="s">
        <v>3407</v>
      </c>
      <c r="AA169" s="53" t="s">
        <v>3408</v>
      </c>
      <c r="AB169" s="53" t="s">
        <v>2441</v>
      </c>
      <c r="AC169" s="53" t="s">
        <v>2442</v>
      </c>
      <c r="AD169" s="53" t="s">
        <v>3409</v>
      </c>
      <c r="AE169" s="52" t="s">
        <v>2444</v>
      </c>
      <c r="AF169" s="56">
        <v>45114.25</v>
      </c>
    </row>
    <row r="170" spans="3:32" ht="23">
      <c r="C170" s="102">
        <v>161</v>
      </c>
      <c r="D170" s="103"/>
      <c r="E170" s="52" t="s">
        <v>3410</v>
      </c>
      <c r="F170" s="104" t="s">
        <v>3411</v>
      </c>
      <c r="G170" s="105"/>
      <c r="H170" s="103"/>
      <c r="I170" s="104" t="s">
        <v>109</v>
      </c>
      <c r="J170" s="103"/>
      <c r="K170" s="52" t="s">
        <v>3412</v>
      </c>
      <c r="L170" s="53" t="s">
        <v>2398</v>
      </c>
      <c r="M170" s="53" t="s">
        <v>2399</v>
      </c>
      <c r="N170" s="53" t="s">
        <v>2453</v>
      </c>
      <c r="O170" s="53" t="s">
        <v>2454</v>
      </c>
      <c r="P170" s="53" t="s">
        <v>2455</v>
      </c>
      <c r="Q170" s="52" t="s">
        <v>2380</v>
      </c>
      <c r="R170" s="54">
        <v>3015921978</v>
      </c>
      <c r="S170" s="55">
        <v>28837</v>
      </c>
      <c r="T170" s="52">
        <v>1978</v>
      </c>
      <c r="U170" s="52" t="s">
        <v>2471</v>
      </c>
      <c r="V170" s="55">
        <v>28993</v>
      </c>
      <c r="W170" s="52"/>
      <c r="X170" s="52">
        <v>3</v>
      </c>
      <c r="Y170" s="52">
        <v>20</v>
      </c>
      <c r="Z170" s="53" t="s">
        <v>3413</v>
      </c>
      <c r="AA170" s="53" t="s">
        <v>3414</v>
      </c>
      <c r="AB170" s="53" t="s">
        <v>2539</v>
      </c>
      <c r="AC170" s="53" t="s">
        <v>2540</v>
      </c>
      <c r="AD170" s="53" t="s">
        <v>3415</v>
      </c>
      <c r="AE170" s="52" t="s">
        <v>2542</v>
      </c>
      <c r="AF170" s="56">
        <v>45114.25</v>
      </c>
    </row>
    <row r="171" spans="3:32">
      <c r="C171" s="102">
        <v>162</v>
      </c>
      <c r="D171" s="103"/>
      <c r="E171" s="52" t="s">
        <v>3416</v>
      </c>
      <c r="F171" s="104" t="s">
        <v>3417</v>
      </c>
      <c r="G171" s="105"/>
      <c r="H171" s="103"/>
      <c r="I171" s="104" t="s">
        <v>3418</v>
      </c>
      <c r="J171" s="103"/>
      <c r="K171" s="52" t="s">
        <v>3419</v>
      </c>
      <c r="L171" s="53" t="s">
        <v>2375</v>
      </c>
      <c r="M171" s="53" t="s">
        <v>2376</v>
      </c>
      <c r="N171" s="53" t="s">
        <v>2377</v>
      </c>
      <c r="O171" s="53" t="s">
        <v>2378</v>
      </c>
      <c r="P171" s="53" t="s">
        <v>2379</v>
      </c>
      <c r="Q171" s="52" t="s">
        <v>2380</v>
      </c>
      <c r="R171" s="54">
        <v>3.0000000054198896E+16</v>
      </c>
      <c r="S171" s="55">
        <v>32525</v>
      </c>
      <c r="T171" s="52">
        <v>1989</v>
      </c>
      <c r="U171" s="52" t="s">
        <v>2412</v>
      </c>
      <c r="V171" s="55">
        <v>32567</v>
      </c>
      <c r="W171" s="55">
        <v>42027</v>
      </c>
      <c r="X171" s="52">
        <v>0</v>
      </c>
      <c r="Y171" s="52">
        <v>0</v>
      </c>
      <c r="Z171" s="53" t="s">
        <v>3420</v>
      </c>
      <c r="AA171" s="53" t="s">
        <v>3421</v>
      </c>
      <c r="AB171" s="53" t="s">
        <v>2441</v>
      </c>
      <c r="AC171" s="53" t="s">
        <v>2442</v>
      </c>
      <c r="AD171" s="53" t="s">
        <v>3422</v>
      </c>
      <c r="AE171" s="52" t="s">
        <v>2444</v>
      </c>
      <c r="AF171" s="56">
        <v>45114.25</v>
      </c>
    </row>
    <row r="172" spans="3:32">
      <c r="C172" s="102">
        <v>163</v>
      </c>
      <c r="D172" s="103"/>
      <c r="E172" s="52" t="s">
        <v>3423</v>
      </c>
      <c r="F172" s="104" t="s">
        <v>3424</v>
      </c>
      <c r="G172" s="105"/>
      <c r="H172" s="103"/>
      <c r="I172" s="104" t="s">
        <v>906</v>
      </c>
      <c r="J172" s="103"/>
      <c r="K172" s="52" t="s">
        <v>3425</v>
      </c>
      <c r="L172" s="53" t="s">
        <v>2559</v>
      </c>
      <c r="M172" s="53" t="s">
        <v>2376</v>
      </c>
      <c r="N172" s="53" t="s">
        <v>2377</v>
      </c>
      <c r="O172" s="53" t="s">
        <v>2378</v>
      </c>
      <c r="P172" s="53" t="s">
        <v>2379</v>
      </c>
      <c r="Q172" s="52" t="s">
        <v>2380</v>
      </c>
      <c r="R172" s="54">
        <v>440000000031997</v>
      </c>
      <c r="S172" s="55">
        <v>35436</v>
      </c>
      <c r="T172" s="52">
        <v>1997</v>
      </c>
      <c r="U172" s="52" t="s">
        <v>2412</v>
      </c>
      <c r="V172" s="55">
        <v>35490</v>
      </c>
      <c r="W172" s="55">
        <v>39419</v>
      </c>
      <c r="X172" s="52">
        <v>0</v>
      </c>
      <c r="Y172" s="52">
        <v>0</v>
      </c>
      <c r="Z172" s="53"/>
      <c r="AA172" s="53"/>
      <c r="AB172" s="53" t="s">
        <v>2384</v>
      </c>
      <c r="AC172" s="53" t="s">
        <v>2385</v>
      </c>
      <c r="AD172" s="53"/>
      <c r="AE172" s="52" t="s">
        <v>2387</v>
      </c>
      <c r="AF172" s="56">
        <v>45114.25</v>
      </c>
    </row>
    <row r="173" spans="3:32">
      <c r="C173" s="102">
        <v>164</v>
      </c>
      <c r="D173" s="103"/>
      <c r="E173" s="52" t="s">
        <v>3426</v>
      </c>
      <c r="F173" s="104" t="s">
        <v>3427</v>
      </c>
      <c r="G173" s="105"/>
      <c r="H173" s="103"/>
      <c r="I173" s="104" t="s">
        <v>110</v>
      </c>
      <c r="J173" s="103"/>
      <c r="K173" s="52" t="s">
        <v>3428</v>
      </c>
      <c r="L173" s="53" t="s">
        <v>2398</v>
      </c>
      <c r="M173" s="53" t="s">
        <v>2399</v>
      </c>
      <c r="N173" s="53" t="s">
        <v>2453</v>
      </c>
      <c r="O173" s="53" t="s">
        <v>2470</v>
      </c>
      <c r="P173" s="53" t="s">
        <v>2455</v>
      </c>
      <c r="Q173" s="52" t="s">
        <v>2625</v>
      </c>
      <c r="R173" s="54">
        <v>3017211979</v>
      </c>
      <c r="S173" s="55">
        <v>28943</v>
      </c>
      <c r="T173" s="52">
        <v>1979</v>
      </c>
      <c r="U173" s="52" t="s">
        <v>2560</v>
      </c>
      <c r="V173" s="55">
        <v>26451</v>
      </c>
      <c r="W173" s="52"/>
      <c r="X173" s="52">
        <v>3</v>
      </c>
      <c r="Y173" s="52">
        <v>25</v>
      </c>
      <c r="Z173" s="53" t="s">
        <v>3429</v>
      </c>
      <c r="AA173" s="53" t="s">
        <v>3430</v>
      </c>
      <c r="AB173" s="53" t="s">
        <v>2403</v>
      </c>
      <c r="AC173" s="53" t="s">
        <v>2404</v>
      </c>
      <c r="AD173" s="53" t="s">
        <v>3431</v>
      </c>
      <c r="AE173" s="52" t="s">
        <v>2406</v>
      </c>
      <c r="AF173" s="56">
        <v>45114.25</v>
      </c>
    </row>
    <row r="174" spans="3:32">
      <c r="C174" s="102">
        <v>165</v>
      </c>
      <c r="D174" s="103"/>
      <c r="E174" s="52" t="s">
        <v>3432</v>
      </c>
      <c r="F174" s="104" t="s">
        <v>3433</v>
      </c>
      <c r="G174" s="105"/>
      <c r="H174" s="103"/>
      <c r="I174" s="104" t="s">
        <v>3434</v>
      </c>
      <c r="J174" s="103"/>
      <c r="K174" s="52" t="s">
        <v>3435</v>
      </c>
      <c r="L174" s="53" t="s">
        <v>2375</v>
      </c>
      <c r="M174" s="53" t="s">
        <v>2376</v>
      </c>
      <c r="N174" s="53" t="s">
        <v>2377</v>
      </c>
      <c r="O174" s="53" t="s">
        <v>2378</v>
      </c>
      <c r="P174" s="53" t="s">
        <v>2379</v>
      </c>
      <c r="Q174" s="52" t="s">
        <v>2380</v>
      </c>
      <c r="R174" s="54">
        <v>240000000101992</v>
      </c>
      <c r="S174" s="55">
        <v>33801</v>
      </c>
      <c r="T174" s="52">
        <v>1992</v>
      </c>
      <c r="U174" s="52" t="s">
        <v>2432</v>
      </c>
      <c r="V174" s="55">
        <v>33939</v>
      </c>
      <c r="W174" s="55">
        <v>41390</v>
      </c>
      <c r="X174" s="52">
        <v>0</v>
      </c>
      <c r="Y174" s="52">
        <v>0</v>
      </c>
      <c r="Z174" s="53" t="s">
        <v>3436</v>
      </c>
      <c r="AA174" s="53" t="s">
        <v>3437</v>
      </c>
      <c r="AB174" s="53" t="s">
        <v>2384</v>
      </c>
      <c r="AC174" s="53" t="s">
        <v>2385</v>
      </c>
      <c r="AD174" s="53"/>
      <c r="AE174" s="52" t="s">
        <v>2387</v>
      </c>
      <c r="AF174" s="56">
        <v>45114.25</v>
      </c>
    </row>
    <row r="175" spans="3:32">
      <c r="C175" s="102">
        <v>166</v>
      </c>
      <c r="D175" s="103"/>
      <c r="E175" s="52" t="s">
        <v>3438</v>
      </c>
      <c r="F175" s="104" t="s">
        <v>3439</v>
      </c>
      <c r="G175" s="105"/>
      <c r="H175" s="103"/>
      <c r="I175" s="104" t="s">
        <v>111</v>
      </c>
      <c r="J175" s="103"/>
      <c r="K175" s="52" t="s">
        <v>3440</v>
      </c>
      <c r="L175" s="53" t="s">
        <v>2398</v>
      </c>
      <c r="M175" s="53" t="s">
        <v>2399</v>
      </c>
      <c r="N175" s="53" t="s">
        <v>2377</v>
      </c>
      <c r="O175" s="53" t="s">
        <v>2378</v>
      </c>
      <c r="P175" s="53" t="s">
        <v>2379</v>
      </c>
      <c r="Q175" s="52" t="s">
        <v>2380</v>
      </c>
      <c r="R175" s="54">
        <v>4.4000003540199712E+16</v>
      </c>
      <c r="S175" s="55">
        <v>35598</v>
      </c>
      <c r="T175" s="52">
        <v>1997</v>
      </c>
      <c r="U175" s="52" t="s">
        <v>2422</v>
      </c>
      <c r="V175" s="55">
        <v>35765</v>
      </c>
      <c r="W175" s="52"/>
      <c r="X175" s="52">
        <v>0</v>
      </c>
      <c r="Y175" s="52">
        <v>0</v>
      </c>
      <c r="Z175" s="53" t="s">
        <v>3441</v>
      </c>
      <c r="AA175" s="53" t="s">
        <v>3442</v>
      </c>
      <c r="AB175" s="53" t="s">
        <v>2587</v>
      </c>
      <c r="AC175" s="53" t="s">
        <v>2385</v>
      </c>
      <c r="AD175" s="53" t="s">
        <v>3443</v>
      </c>
      <c r="AE175" s="52" t="s">
        <v>2387</v>
      </c>
      <c r="AF175" s="56">
        <v>45114.25</v>
      </c>
    </row>
    <row r="176" spans="3:32">
      <c r="C176" s="102">
        <v>167</v>
      </c>
      <c r="D176" s="103"/>
      <c r="E176" s="52" t="s">
        <v>3444</v>
      </c>
      <c r="F176" s="104" t="s">
        <v>3445</v>
      </c>
      <c r="G176" s="105"/>
      <c r="H176" s="103"/>
      <c r="I176" s="104" t="s">
        <v>3446</v>
      </c>
      <c r="J176" s="103"/>
      <c r="K176" s="52" t="s">
        <v>3447</v>
      </c>
      <c r="L176" s="53" t="s">
        <v>2559</v>
      </c>
      <c r="M176" s="53" t="s">
        <v>2376</v>
      </c>
      <c r="N176" s="53" t="s">
        <v>2377</v>
      </c>
      <c r="O176" s="53" t="s">
        <v>2378</v>
      </c>
      <c r="P176" s="53" t="s">
        <v>2379</v>
      </c>
      <c r="Q176" s="52" t="s">
        <v>2380</v>
      </c>
      <c r="R176" s="54">
        <v>3018461979</v>
      </c>
      <c r="S176" s="55">
        <v>29126</v>
      </c>
      <c r="T176" s="52">
        <v>1979</v>
      </c>
      <c r="U176" s="52" t="s">
        <v>2464</v>
      </c>
      <c r="V176" s="55">
        <v>29125</v>
      </c>
      <c r="W176" s="55">
        <v>37767</v>
      </c>
      <c r="X176" s="52">
        <v>0</v>
      </c>
      <c r="Y176" s="52">
        <v>0</v>
      </c>
      <c r="Z176" s="53"/>
      <c r="AA176" s="53"/>
      <c r="AB176" s="53" t="s">
        <v>2555</v>
      </c>
      <c r="AC176" s="53" t="s">
        <v>2385</v>
      </c>
      <c r="AD176" s="53"/>
      <c r="AE176" s="52" t="s">
        <v>2387</v>
      </c>
      <c r="AF176" s="56">
        <v>45114.25</v>
      </c>
    </row>
    <row r="177" spans="3:32">
      <c r="C177" s="102">
        <v>168</v>
      </c>
      <c r="D177" s="103"/>
      <c r="E177" s="52" t="s">
        <v>3448</v>
      </c>
      <c r="F177" s="104" t="s">
        <v>3449</v>
      </c>
      <c r="G177" s="105"/>
      <c r="H177" s="103"/>
      <c r="I177" s="104" t="s">
        <v>3450</v>
      </c>
      <c r="J177" s="103"/>
      <c r="K177" s="52" t="s">
        <v>3451</v>
      </c>
      <c r="L177" s="53" t="s">
        <v>2559</v>
      </c>
      <c r="M177" s="53" t="s">
        <v>2376</v>
      </c>
      <c r="N177" s="53" t="s">
        <v>2377</v>
      </c>
      <c r="O177" s="53" t="s">
        <v>2378</v>
      </c>
      <c r="P177" s="53" t="s">
        <v>2379</v>
      </c>
      <c r="Q177" s="52" t="s">
        <v>2380</v>
      </c>
      <c r="R177" s="54">
        <v>347871983</v>
      </c>
      <c r="S177" s="55">
        <v>30844</v>
      </c>
      <c r="T177" s="52">
        <v>1984</v>
      </c>
      <c r="U177" s="52" t="s">
        <v>2422</v>
      </c>
      <c r="V177" s="55">
        <v>30844</v>
      </c>
      <c r="W177" s="55">
        <v>35710</v>
      </c>
      <c r="X177" s="52">
        <v>0</v>
      </c>
      <c r="Y177" s="52">
        <v>0</v>
      </c>
      <c r="Z177" s="53"/>
      <c r="AA177" s="53"/>
      <c r="AB177" s="53" t="s">
        <v>2384</v>
      </c>
      <c r="AC177" s="53" t="s">
        <v>2385</v>
      </c>
      <c r="AD177" s="53"/>
      <c r="AE177" s="52" t="s">
        <v>2387</v>
      </c>
      <c r="AF177" s="56">
        <v>45114.25</v>
      </c>
    </row>
    <row r="178" spans="3:32">
      <c r="C178" s="102">
        <v>169</v>
      </c>
      <c r="D178" s="103"/>
      <c r="E178" s="52" t="s">
        <v>3452</v>
      </c>
      <c r="F178" s="104" t="s">
        <v>3453</v>
      </c>
      <c r="G178" s="105"/>
      <c r="H178" s="103"/>
      <c r="I178" s="104" t="s">
        <v>2318</v>
      </c>
      <c r="J178" s="103"/>
      <c r="K178" s="52" t="s">
        <v>3454</v>
      </c>
      <c r="L178" s="53" t="s">
        <v>2430</v>
      </c>
      <c r="M178" s="53" t="s">
        <v>2431</v>
      </c>
      <c r="N178" s="53" t="s">
        <v>2453</v>
      </c>
      <c r="O178" s="53" t="s">
        <v>2470</v>
      </c>
      <c r="P178" s="53" t="s">
        <v>2455</v>
      </c>
      <c r="Q178" s="52" t="s">
        <v>2380</v>
      </c>
      <c r="R178" s="54">
        <v>3016231979</v>
      </c>
      <c r="S178" s="55">
        <v>28969</v>
      </c>
      <c r="T178" s="52">
        <v>1979</v>
      </c>
      <c r="U178" s="52" t="s">
        <v>2449</v>
      </c>
      <c r="V178" s="55">
        <v>26715</v>
      </c>
      <c r="W178" s="52"/>
      <c r="X178" s="52">
        <v>1</v>
      </c>
      <c r="Y178" s="52">
        <v>0</v>
      </c>
      <c r="Z178" s="53" t="s">
        <v>3455</v>
      </c>
      <c r="AA178" s="53" t="s">
        <v>3456</v>
      </c>
      <c r="AB178" s="53" t="s">
        <v>2641</v>
      </c>
      <c r="AC178" s="53" t="s">
        <v>2642</v>
      </c>
      <c r="AD178" s="53"/>
      <c r="AE178" s="52" t="s">
        <v>2517</v>
      </c>
      <c r="AF178" s="56">
        <v>45114.25</v>
      </c>
    </row>
    <row r="179" spans="3:32">
      <c r="C179" s="102">
        <v>170</v>
      </c>
      <c r="D179" s="103"/>
      <c r="E179" s="52" t="s">
        <v>3457</v>
      </c>
      <c r="F179" s="104" t="s">
        <v>3458</v>
      </c>
      <c r="G179" s="105"/>
      <c r="H179" s="103"/>
      <c r="I179" s="104" t="s">
        <v>112</v>
      </c>
      <c r="J179" s="103"/>
      <c r="K179" s="52" t="s">
        <v>3459</v>
      </c>
      <c r="L179" s="53" t="s">
        <v>2398</v>
      </c>
      <c r="M179" s="53" t="s">
        <v>2399</v>
      </c>
      <c r="N179" s="53" t="s">
        <v>2377</v>
      </c>
      <c r="O179" s="53" t="s">
        <v>2378</v>
      </c>
      <c r="P179" s="53" t="s">
        <v>2379</v>
      </c>
      <c r="Q179" s="52" t="s">
        <v>2380</v>
      </c>
      <c r="R179" s="54">
        <v>3014191978</v>
      </c>
      <c r="S179" s="55">
        <v>29131</v>
      </c>
      <c r="T179" s="52">
        <v>1979</v>
      </c>
      <c r="U179" s="52" t="s">
        <v>2400</v>
      </c>
      <c r="V179" s="55">
        <v>29668</v>
      </c>
      <c r="W179" s="52"/>
      <c r="X179" s="52">
        <v>2</v>
      </c>
      <c r="Y179" s="52">
        <v>9</v>
      </c>
      <c r="Z179" s="53" t="s">
        <v>3460</v>
      </c>
      <c r="AA179" s="53" t="s">
        <v>3461</v>
      </c>
      <c r="AB179" s="53" t="s">
        <v>2441</v>
      </c>
      <c r="AC179" s="53" t="s">
        <v>2442</v>
      </c>
      <c r="AD179" s="53" t="s">
        <v>3462</v>
      </c>
      <c r="AE179" s="52" t="s">
        <v>2444</v>
      </c>
      <c r="AF179" s="56">
        <v>45114.25</v>
      </c>
    </row>
    <row r="180" spans="3:32">
      <c r="C180" s="102">
        <v>171</v>
      </c>
      <c r="D180" s="103"/>
      <c r="E180" s="52" t="s">
        <v>3463</v>
      </c>
      <c r="F180" s="104" t="s">
        <v>3464</v>
      </c>
      <c r="G180" s="105"/>
      <c r="H180" s="103"/>
      <c r="I180" s="104" t="s">
        <v>3465</v>
      </c>
      <c r="J180" s="103"/>
      <c r="K180" s="52" t="s">
        <v>3466</v>
      </c>
      <c r="L180" s="53" t="s">
        <v>2430</v>
      </c>
      <c r="M180" s="53" t="s">
        <v>2431</v>
      </c>
      <c r="N180" s="53" t="s">
        <v>2377</v>
      </c>
      <c r="O180" s="53" t="s">
        <v>2378</v>
      </c>
      <c r="P180" s="53" t="s">
        <v>2379</v>
      </c>
      <c r="Q180" s="52" t="s">
        <v>2380</v>
      </c>
      <c r="R180" s="54">
        <v>182781980</v>
      </c>
      <c r="S180" s="55">
        <v>29635</v>
      </c>
      <c r="T180" s="52">
        <v>1981</v>
      </c>
      <c r="U180" s="52" t="s">
        <v>2521</v>
      </c>
      <c r="V180" s="55">
        <v>33695</v>
      </c>
      <c r="W180" s="52"/>
      <c r="X180" s="52">
        <v>0</v>
      </c>
      <c r="Y180" s="52">
        <v>0</v>
      </c>
      <c r="Z180" s="53" t="s">
        <v>3467</v>
      </c>
      <c r="AA180" s="53" t="s">
        <v>3468</v>
      </c>
      <c r="AB180" s="53" t="s">
        <v>2384</v>
      </c>
      <c r="AC180" s="53" t="s">
        <v>2385</v>
      </c>
      <c r="AD180" s="53"/>
      <c r="AE180" s="52" t="s">
        <v>2387</v>
      </c>
      <c r="AF180" s="56">
        <v>45114.25</v>
      </c>
    </row>
    <row r="181" spans="3:32">
      <c r="C181" s="102">
        <v>172</v>
      </c>
      <c r="D181" s="103"/>
      <c r="E181" s="52" t="s">
        <v>3469</v>
      </c>
      <c r="F181" s="104" t="s">
        <v>3470</v>
      </c>
      <c r="G181" s="105"/>
      <c r="H181" s="103"/>
      <c r="I181" s="104" t="s">
        <v>113</v>
      </c>
      <c r="J181" s="103"/>
      <c r="K181" s="52" t="s">
        <v>3471</v>
      </c>
      <c r="L181" s="53" t="s">
        <v>2398</v>
      </c>
      <c r="M181" s="53" t="s">
        <v>2399</v>
      </c>
      <c r="N181" s="53" t="s">
        <v>2453</v>
      </c>
      <c r="O181" s="53" t="s">
        <v>2470</v>
      </c>
      <c r="P181" s="53" t="s">
        <v>2455</v>
      </c>
      <c r="Q181" s="52" t="s">
        <v>2380</v>
      </c>
      <c r="R181" s="54">
        <v>440000040151993</v>
      </c>
      <c r="S181" s="55">
        <v>34318</v>
      </c>
      <c r="T181" s="52">
        <v>1993</v>
      </c>
      <c r="U181" s="52" t="s">
        <v>2471</v>
      </c>
      <c r="V181" s="55">
        <v>34463</v>
      </c>
      <c r="W181" s="52"/>
      <c r="X181" s="52">
        <v>3</v>
      </c>
      <c r="Y181" s="52">
        <v>3</v>
      </c>
      <c r="Z181" s="53" t="s">
        <v>3472</v>
      </c>
      <c r="AA181" s="53" t="s">
        <v>3473</v>
      </c>
      <c r="AB181" s="53" t="s">
        <v>2908</v>
      </c>
      <c r="AC181" s="53" t="s">
        <v>2909</v>
      </c>
      <c r="AD181" s="53" t="s">
        <v>3474</v>
      </c>
      <c r="AE181" s="52" t="s">
        <v>2517</v>
      </c>
      <c r="AF181" s="56">
        <v>45114.25</v>
      </c>
    </row>
    <row r="182" spans="3:32">
      <c r="C182" s="102">
        <v>173</v>
      </c>
      <c r="D182" s="103"/>
      <c r="E182" s="52" t="s">
        <v>3475</v>
      </c>
      <c r="F182" s="104" t="s">
        <v>3476</v>
      </c>
      <c r="G182" s="105"/>
      <c r="H182" s="103"/>
      <c r="I182" s="104" t="s">
        <v>515</v>
      </c>
      <c r="J182" s="103"/>
      <c r="K182" s="52" t="s">
        <v>3477</v>
      </c>
      <c r="L182" s="53" t="s">
        <v>2421</v>
      </c>
      <c r="M182" s="53" t="s">
        <v>2376</v>
      </c>
      <c r="N182" s="53" t="s">
        <v>2377</v>
      </c>
      <c r="O182" s="53" t="s">
        <v>2378</v>
      </c>
      <c r="P182" s="53" t="s">
        <v>2379</v>
      </c>
      <c r="Q182" s="52" t="s">
        <v>2380</v>
      </c>
      <c r="R182" s="54">
        <v>300000052971986</v>
      </c>
      <c r="S182" s="55">
        <v>31833</v>
      </c>
      <c r="T182" s="52">
        <v>1987</v>
      </c>
      <c r="U182" s="52" t="s">
        <v>2521</v>
      </c>
      <c r="V182" s="55">
        <v>31833</v>
      </c>
      <c r="W182" s="55">
        <v>43654</v>
      </c>
      <c r="X182" s="52">
        <v>0</v>
      </c>
      <c r="Y182" s="52">
        <v>0</v>
      </c>
      <c r="Z182" s="53" t="s">
        <v>3478</v>
      </c>
      <c r="AA182" s="53" t="s">
        <v>3479</v>
      </c>
      <c r="AB182" s="53" t="s">
        <v>3480</v>
      </c>
      <c r="AC182" s="53" t="s">
        <v>601</v>
      </c>
      <c r="AD182" s="53" t="s">
        <v>3481</v>
      </c>
      <c r="AE182" s="52" t="s">
        <v>2496</v>
      </c>
      <c r="AF182" s="56">
        <v>45114.25</v>
      </c>
    </row>
    <row r="183" spans="3:32">
      <c r="C183" s="102">
        <v>174</v>
      </c>
      <c r="D183" s="103"/>
      <c r="E183" s="52" t="s">
        <v>3482</v>
      </c>
      <c r="F183" s="104" t="s">
        <v>3483</v>
      </c>
      <c r="G183" s="105"/>
      <c r="H183" s="103"/>
      <c r="I183" s="104" t="s">
        <v>114</v>
      </c>
      <c r="J183" s="103"/>
      <c r="K183" s="52" t="s">
        <v>3484</v>
      </c>
      <c r="L183" s="53" t="s">
        <v>2398</v>
      </c>
      <c r="M183" s="53" t="s">
        <v>2399</v>
      </c>
      <c r="N183" s="53" t="s">
        <v>2377</v>
      </c>
      <c r="O183" s="53" t="s">
        <v>2378</v>
      </c>
      <c r="P183" s="53" t="s">
        <v>2379</v>
      </c>
      <c r="Q183" s="52" t="s">
        <v>2380</v>
      </c>
      <c r="R183" s="54">
        <v>3018401979</v>
      </c>
      <c r="S183" s="55">
        <v>30161</v>
      </c>
      <c r="T183" s="52">
        <v>1982</v>
      </c>
      <c r="U183" s="52" t="s">
        <v>2432</v>
      </c>
      <c r="V183" s="55">
        <v>30161</v>
      </c>
      <c r="W183" s="52"/>
      <c r="X183" s="52">
        <v>2</v>
      </c>
      <c r="Y183" s="52">
        <v>6</v>
      </c>
      <c r="Z183" s="53" t="s">
        <v>3485</v>
      </c>
      <c r="AA183" s="53" t="s">
        <v>3486</v>
      </c>
      <c r="AB183" s="53" t="s">
        <v>2514</v>
      </c>
      <c r="AC183" s="53" t="s">
        <v>2515</v>
      </c>
      <c r="AD183" s="53" t="s">
        <v>3487</v>
      </c>
      <c r="AE183" s="52" t="s">
        <v>2517</v>
      </c>
      <c r="AF183" s="56">
        <v>45114.25</v>
      </c>
    </row>
    <row r="184" spans="3:32">
      <c r="C184" s="102">
        <v>175</v>
      </c>
      <c r="D184" s="103"/>
      <c r="E184" s="52" t="s">
        <v>3488</v>
      </c>
      <c r="F184" s="104" t="s">
        <v>3489</v>
      </c>
      <c r="G184" s="105"/>
      <c r="H184" s="103"/>
      <c r="I184" s="104" t="s">
        <v>115</v>
      </c>
      <c r="J184" s="103"/>
      <c r="K184" s="52" t="s">
        <v>3490</v>
      </c>
      <c r="L184" s="53" t="s">
        <v>2398</v>
      </c>
      <c r="M184" s="53" t="s">
        <v>2399</v>
      </c>
      <c r="N184" s="53" t="s">
        <v>2453</v>
      </c>
      <c r="O184" s="53" t="s">
        <v>2470</v>
      </c>
      <c r="P184" s="53" t="s">
        <v>2455</v>
      </c>
      <c r="Q184" s="52" t="s">
        <v>2380</v>
      </c>
      <c r="R184" s="54">
        <v>3.0000000082198824E+16</v>
      </c>
      <c r="S184" s="55">
        <v>32352</v>
      </c>
      <c r="T184" s="52">
        <v>1988</v>
      </c>
      <c r="U184" s="52" t="s">
        <v>2432</v>
      </c>
      <c r="V184" s="55">
        <v>32871</v>
      </c>
      <c r="W184" s="52"/>
      <c r="X184" s="52">
        <v>1</v>
      </c>
      <c r="Y184" s="52">
        <v>2</v>
      </c>
      <c r="Z184" s="53" t="s">
        <v>3491</v>
      </c>
      <c r="AA184" s="53" t="s">
        <v>3492</v>
      </c>
      <c r="AB184" s="53" t="s">
        <v>2524</v>
      </c>
      <c r="AC184" s="53" t="s">
        <v>2525</v>
      </c>
      <c r="AD184" s="53" t="s">
        <v>3493</v>
      </c>
      <c r="AE184" s="52" t="s">
        <v>2496</v>
      </c>
      <c r="AF184" s="56">
        <v>45114.25</v>
      </c>
    </row>
    <row r="185" spans="3:32">
      <c r="C185" s="102">
        <v>176</v>
      </c>
      <c r="D185" s="103"/>
      <c r="E185" s="52" t="s">
        <v>3494</v>
      </c>
      <c r="F185" s="104" t="s">
        <v>3495</v>
      </c>
      <c r="G185" s="105"/>
      <c r="H185" s="103"/>
      <c r="I185" s="104" t="s">
        <v>116</v>
      </c>
      <c r="J185" s="103"/>
      <c r="K185" s="52" t="s">
        <v>3496</v>
      </c>
      <c r="L185" s="53" t="s">
        <v>2398</v>
      </c>
      <c r="M185" s="53" t="s">
        <v>2399</v>
      </c>
      <c r="N185" s="53" t="s">
        <v>2453</v>
      </c>
      <c r="O185" s="53" t="s">
        <v>2454</v>
      </c>
      <c r="P185" s="53" t="s">
        <v>2455</v>
      </c>
      <c r="Q185" s="52" t="s">
        <v>2625</v>
      </c>
      <c r="R185" s="54">
        <v>3018371979</v>
      </c>
      <c r="S185" s="55">
        <v>29017</v>
      </c>
      <c r="T185" s="52">
        <v>1979</v>
      </c>
      <c r="U185" s="52" t="s">
        <v>2422</v>
      </c>
      <c r="V185" s="55">
        <v>28338</v>
      </c>
      <c r="W185" s="52"/>
      <c r="X185" s="52">
        <v>3</v>
      </c>
      <c r="Y185" s="52">
        <v>2</v>
      </c>
      <c r="Z185" s="53" t="s">
        <v>3497</v>
      </c>
      <c r="AA185" s="53" t="s">
        <v>2947</v>
      </c>
      <c r="AB185" s="53" t="s">
        <v>2539</v>
      </c>
      <c r="AC185" s="53" t="s">
        <v>2540</v>
      </c>
      <c r="AD185" s="53" t="s">
        <v>3498</v>
      </c>
      <c r="AE185" s="52" t="s">
        <v>2542</v>
      </c>
      <c r="AF185" s="56">
        <v>45114.25</v>
      </c>
    </row>
    <row r="186" spans="3:32">
      <c r="C186" s="102">
        <v>177</v>
      </c>
      <c r="D186" s="103"/>
      <c r="E186" s="52" t="s">
        <v>3499</v>
      </c>
      <c r="F186" s="104" t="s">
        <v>3500</v>
      </c>
      <c r="G186" s="105"/>
      <c r="H186" s="103"/>
      <c r="I186" s="104" t="s">
        <v>117</v>
      </c>
      <c r="J186" s="103"/>
      <c r="K186" s="52" t="s">
        <v>3501</v>
      </c>
      <c r="L186" s="53" t="s">
        <v>2398</v>
      </c>
      <c r="M186" s="53" t="s">
        <v>2399</v>
      </c>
      <c r="N186" s="53" t="s">
        <v>2377</v>
      </c>
      <c r="O186" s="53" t="s">
        <v>2378</v>
      </c>
      <c r="P186" s="53" t="s">
        <v>2379</v>
      </c>
      <c r="Q186" s="52" t="s">
        <v>2625</v>
      </c>
      <c r="R186" s="54">
        <v>301816197900</v>
      </c>
      <c r="S186" s="55">
        <v>29126</v>
      </c>
      <c r="T186" s="52">
        <v>1979</v>
      </c>
      <c r="U186" s="52" t="s">
        <v>2464</v>
      </c>
      <c r="V186" s="55">
        <v>29166</v>
      </c>
      <c r="W186" s="52"/>
      <c r="X186" s="52">
        <v>26</v>
      </c>
      <c r="Y186" s="52">
        <v>23</v>
      </c>
      <c r="Z186" s="53" t="s">
        <v>3502</v>
      </c>
      <c r="AA186" s="53" t="s">
        <v>3503</v>
      </c>
      <c r="AB186" s="53" t="s">
        <v>2384</v>
      </c>
      <c r="AC186" s="53" t="s">
        <v>2385</v>
      </c>
      <c r="AD186" s="53" t="s">
        <v>3504</v>
      </c>
      <c r="AE186" s="52" t="s">
        <v>2387</v>
      </c>
      <c r="AF186" s="56">
        <v>45114.25</v>
      </c>
    </row>
    <row r="187" spans="3:32">
      <c r="C187" s="102">
        <v>178</v>
      </c>
      <c r="D187" s="103"/>
      <c r="E187" s="52" t="s">
        <v>3505</v>
      </c>
      <c r="F187" s="104" t="s">
        <v>3506</v>
      </c>
      <c r="G187" s="105"/>
      <c r="H187" s="103"/>
      <c r="I187" s="104" t="s">
        <v>118</v>
      </c>
      <c r="J187" s="103"/>
      <c r="K187" s="52" t="s">
        <v>3507</v>
      </c>
      <c r="L187" s="53" t="s">
        <v>2398</v>
      </c>
      <c r="M187" s="53" t="s">
        <v>2399</v>
      </c>
      <c r="N187" s="53" t="s">
        <v>2377</v>
      </c>
      <c r="O187" s="53" t="s">
        <v>2378</v>
      </c>
      <c r="P187" s="53" t="s">
        <v>2379</v>
      </c>
      <c r="Q187" s="52" t="s">
        <v>2380</v>
      </c>
      <c r="R187" s="54">
        <v>440000023949711</v>
      </c>
      <c r="S187" s="55">
        <v>35565</v>
      </c>
      <c r="T187" s="52">
        <v>1997</v>
      </c>
      <c r="U187" s="52" t="s">
        <v>2456</v>
      </c>
      <c r="V187" s="55">
        <v>35566</v>
      </c>
      <c r="W187" s="52"/>
      <c r="X187" s="52">
        <v>1</v>
      </c>
      <c r="Y187" s="52">
        <v>2</v>
      </c>
      <c r="Z187" s="53" t="s">
        <v>3508</v>
      </c>
      <c r="AA187" s="53" t="s">
        <v>3509</v>
      </c>
      <c r="AB187" s="53" t="s">
        <v>2514</v>
      </c>
      <c r="AC187" s="53" t="s">
        <v>2515</v>
      </c>
      <c r="AD187" s="53" t="s">
        <v>3510</v>
      </c>
      <c r="AE187" s="52" t="s">
        <v>2517</v>
      </c>
      <c r="AF187" s="56">
        <v>45114.25</v>
      </c>
    </row>
    <row r="188" spans="3:32">
      <c r="C188" s="102">
        <v>179</v>
      </c>
      <c r="D188" s="103"/>
      <c r="E188" s="52" t="s">
        <v>3511</v>
      </c>
      <c r="F188" s="104" t="s">
        <v>3512</v>
      </c>
      <c r="G188" s="105"/>
      <c r="H188" s="103"/>
      <c r="I188" s="104" t="s">
        <v>3513</v>
      </c>
      <c r="J188" s="103"/>
      <c r="K188" s="52" t="s">
        <v>3514</v>
      </c>
      <c r="L188" s="53" t="s">
        <v>2375</v>
      </c>
      <c r="M188" s="53" t="s">
        <v>2376</v>
      </c>
      <c r="N188" s="53" t="s">
        <v>2377</v>
      </c>
      <c r="O188" s="53" t="s">
        <v>2378</v>
      </c>
      <c r="P188" s="53" t="s">
        <v>2379</v>
      </c>
      <c r="Q188" s="52" t="s">
        <v>2380</v>
      </c>
      <c r="R188" s="54">
        <v>4.4000001607200416E+16</v>
      </c>
      <c r="S188" s="55">
        <v>38267</v>
      </c>
      <c r="T188" s="52">
        <v>2004</v>
      </c>
      <c r="U188" s="52" t="s">
        <v>2400</v>
      </c>
      <c r="V188" s="55">
        <v>38341</v>
      </c>
      <c r="W188" s="55">
        <v>40274</v>
      </c>
      <c r="X188" s="52">
        <v>0</v>
      </c>
      <c r="Y188" s="52">
        <v>0</v>
      </c>
      <c r="Z188" s="53" t="s">
        <v>3515</v>
      </c>
      <c r="AA188" s="53" t="s">
        <v>3352</v>
      </c>
      <c r="AB188" s="53" t="s">
        <v>2441</v>
      </c>
      <c r="AC188" s="53" t="s">
        <v>2442</v>
      </c>
      <c r="AD188" s="53" t="s">
        <v>3516</v>
      </c>
      <c r="AE188" s="52" t="s">
        <v>2444</v>
      </c>
      <c r="AF188" s="56">
        <v>45114.25</v>
      </c>
    </row>
    <row r="189" spans="3:32">
      <c r="C189" s="102">
        <v>180</v>
      </c>
      <c r="D189" s="103"/>
      <c r="E189" s="52" t="s">
        <v>3517</v>
      </c>
      <c r="F189" s="104" t="s">
        <v>3518</v>
      </c>
      <c r="G189" s="105"/>
      <c r="H189" s="103"/>
      <c r="I189" s="104" t="s">
        <v>119</v>
      </c>
      <c r="J189" s="103"/>
      <c r="K189" s="52" t="s">
        <v>3519</v>
      </c>
      <c r="L189" s="53" t="s">
        <v>2398</v>
      </c>
      <c r="M189" s="53" t="s">
        <v>2399</v>
      </c>
      <c r="N189" s="53" t="s">
        <v>2453</v>
      </c>
      <c r="O189" s="53" t="s">
        <v>2470</v>
      </c>
      <c r="P189" s="53" t="s">
        <v>2455</v>
      </c>
      <c r="Q189" s="52" t="s">
        <v>2625</v>
      </c>
      <c r="R189" s="54">
        <v>3017291979</v>
      </c>
      <c r="S189" s="55">
        <v>29010</v>
      </c>
      <c r="T189" s="52">
        <v>1979</v>
      </c>
      <c r="U189" s="52" t="s">
        <v>2422</v>
      </c>
      <c r="V189" s="55">
        <v>26268</v>
      </c>
      <c r="W189" s="52"/>
      <c r="X189" s="52">
        <v>5</v>
      </c>
      <c r="Y189" s="52">
        <v>14</v>
      </c>
      <c r="Z189" s="53" t="s">
        <v>3520</v>
      </c>
      <c r="AA189" s="53" t="s">
        <v>3521</v>
      </c>
      <c r="AB189" s="53" t="s">
        <v>2514</v>
      </c>
      <c r="AC189" s="53" t="s">
        <v>2515</v>
      </c>
      <c r="AD189" s="53" t="s">
        <v>3522</v>
      </c>
      <c r="AE189" s="52" t="s">
        <v>2517</v>
      </c>
      <c r="AF189" s="56">
        <v>45114.25</v>
      </c>
    </row>
    <row r="190" spans="3:32">
      <c r="C190" s="102">
        <v>181</v>
      </c>
      <c r="D190" s="103"/>
      <c r="E190" s="52" t="s">
        <v>3523</v>
      </c>
      <c r="F190" s="104" t="s">
        <v>3524</v>
      </c>
      <c r="G190" s="105"/>
      <c r="H190" s="103"/>
      <c r="I190" s="104" t="s">
        <v>120</v>
      </c>
      <c r="J190" s="103"/>
      <c r="K190" s="52" t="s">
        <v>3525</v>
      </c>
      <c r="L190" s="53" t="s">
        <v>2398</v>
      </c>
      <c r="M190" s="53" t="s">
        <v>2399</v>
      </c>
      <c r="N190" s="53" t="s">
        <v>2453</v>
      </c>
      <c r="O190" s="53" t="s">
        <v>2470</v>
      </c>
      <c r="P190" s="53" t="s">
        <v>2455</v>
      </c>
      <c r="Q190" s="52" t="s">
        <v>2380</v>
      </c>
      <c r="R190" s="54">
        <v>3018191979</v>
      </c>
      <c r="S190" s="55">
        <v>29187</v>
      </c>
      <c r="T190" s="52">
        <v>1979</v>
      </c>
      <c r="U190" s="52" t="s">
        <v>2484</v>
      </c>
      <c r="V190" s="55">
        <v>29221</v>
      </c>
      <c r="W190" s="52"/>
      <c r="X190" s="52">
        <v>1</v>
      </c>
      <c r="Y190" s="52">
        <v>2</v>
      </c>
      <c r="Z190" s="53" t="s">
        <v>3526</v>
      </c>
      <c r="AA190" s="53" t="s">
        <v>3527</v>
      </c>
      <c r="AB190" s="53" t="s">
        <v>2641</v>
      </c>
      <c r="AC190" s="53" t="s">
        <v>2642</v>
      </c>
      <c r="AD190" s="53" t="s">
        <v>3528</v>
      </c>
      <c r="AE190" s="52" t="s">
        <v>2517</v>
      </c>
      <c r="AF190" s="56">
        <v>45114.25</v>
      </c>
    </row>
    <row r="191" spans="3:32">
      <c r="C191" s="102">
        <v>182</v>
      </c>
      <c r="D191" s="103"/>
      <c r="E191" s="52" t="s">
        <v>3529</v>
      </c>
      <c r="F191" s="104" t="s">
        <v>3530</v>
      </c>
      <c r="G191" s="105"/>
      <c r="H191" s="103"/>
      <c r="I191" s="104" t="s">
        <v>121</v>
      </c>
      <c r="J191" s="103"/>
      <c r="K191" s="52" t="s">
        <v>3531</v>
      </c>
      <c r="L191" s="53" t="s">
        <v>2398</v>
      </c>
      <c r="M191" s="53" t="s">
        <v>2399</v>
      </c>
      <c r="N191" s="53" t="s">
        <v>2453</v>
      </c>
      <c r="O191" s="53" t="s">
        <v>2470</v>
      </c>
      <c r="P191" s="53" t="s">
        <v>2455</v>
      </c>
      <c r="Q191" s="52" t="s">
        <v>2380</v>
      </c>
      <c r="R191" s="54">
        <v>3018801979</v>
      </c>
      <c r="S191" s="55">
        <v>29126</v>
      </c>
      <c r="T191" s="52">
        <v>1979</v>
      </c>
      <c r="U191" s="52" t="s">
        <v>2464</v>
      </c>
      <c r="V191" s="55">
        <v>29186</v>
      </c>
      <c r="W191" s="52"/>
      <c r="X191" s="52">
        <v>18</v>
      </c>
      <c r="Y191" s="52">
        <v>17</v>
      </c>
      <c r="Z191" s="53" t="s">
        <v>3532</v>
      </c>
      <c r="AA191" s="53" t="s">
        <v>3533</v>
      </c>
      <c r="AB191" s="53" t="s">
        <v>2403</v>
      </c>
      <c r="AC191" s="53" t="s">
        <v>2404</v>
      </c>
      <c r="AD191" s="53" t="s">
        <v>3534</v>
      </c>
      <c r="AE191" s="52" t="s">
        <v>2406</v>
      </c>
      <c r="AF191" s="56">
        <v>45114.25</v>
      </c>
    </row>
    <row r="192" spans="3:32">
      <c r="C192" s="102">
        <v>183</v>
      </c>
      <c r="D192" s="103"/>
      <c r="E192" s="52" t="s">
        <v>3535</v>
      </c>
      <c r="F192" s="104" t="s">
        <v>3536</v>
      </c>
      <c r="G192" s="105"/>
      <c r="H192" s="103"/>
      <c r="I192" s="104" t="s">
        <v>122</v>
      </c>
      <c r="J192" s="103"/>
      <c r="K192" s="52" t="s">
        <v>3537</v>
      </c>
      <c r="L192" s="53" t="s">
        <v>2398</v>
      </c>
      <c r="M192" s="53" t="s">
        <v>2399</v>
      </c>
      <c r="N192" s="53" t="s">
        <v>2377</v>
      </c>
      <c r="O192" s="53" t="s">
        <v>2378</v>
      </c>
      <c r="P192" s="53" t="s">
        <v>2379</v>
      </c>
      <c r="Q192" s="52" t="s">
        <v>2380</v>
      </c>
      <c r="R192" s="54">
        <v>132041980</v>
      </c>
      <c r="S192" s="55">
        <v>29453</v>
      </c>
      <c r="T192" s="52">
        <v>1980</v>
      </c>
      <c r="U192" s="52" t="s">
        <v>2381</v>
      </c>
      <c r="V192" s="55">
        <v>29486</v>
      </c>
      <c r="W192" s="52"/>
      <c r="X192" s="52">
        <v>2</v>
      </c>
      <c r="Y192" s="52">
        <v>9</v>
      </c>
      <c r="Z192" s="53" t="s">
        <v>3538</v>
      </c>
      <c r="AA192" s="53" t="s">
        <v>3539</v>
      </c>
      <c r="AB192" s="53" t="s">
        <v>2403</v>
      </c>
      <c r="AC192" s="53" t="s">
        <v>2404</v>
      </c>
      <c r="AD192" s="53" t="s">
        <v>3540</v>
      </c>
      <c r="AE192" s="52" t="s">
        <v>2406</v>
      </c>
      <c r="AF192" s="56">
        <v>45114.25</v>
      </c>
    </row>
    <row r="193" spans="3:32">
      <c r="C193" s="102">
        <v>184</v>
      </c>
      <c r="D193" s="103"/>
      <c r="E193" s="52" t="s">
        <v>3541</v>
      </c>
      <c r="F193" s="104" t="s">
        <v>3542</v>
      </c>
      <c r="G193" s="105"/>
      <c r="H193" s="103"/>
      <c r="I193" s="104" t="s">
        <v>123</v>
      </c>
      <c r="J193" s="103"/>
      <c r="K193" s="52" t="s">
        <v>3543</v>
      </c>
      <c r="L193" s="53" t="s">
        <v>2398</v>
      </c>
      <c r="M193" s="53" t="s">
        <v>2399</v>
      </c>
      <c r="N193" s="53" t="s">
        <v>2453</v>
      </c>
      <c r="O193" s="53" t="s">
        <v>2470</v>
      </c>
      <c r="P193" s="53" t="s">
        <v>2455</v>
      </c>
      <c r="Q193" s="52" t="s">
        <v>2380</v>
      </c>
      <c r="R193" s="54">
        <v>440000036301993</v>
      </c>
      <c r="S193" s="55">
        <v>34323</v>
      </c>
      <c r="T193" s="52">
        <v>1993</v>
      </c>
      <c r="U193" s="52" t="s">
        <v>2471</v>
      </c>
      <c r="V193" s="55">
        <v>34425</v>
      </c>
      <c r="W193" s="52"/>
      <c r="X193" s="52">
        <v>4</v>
      </c>
      <c r="Y193" s="52">
        <v>3</v>
      </c>
      <c r="Z193" s="53" t="s">
        <v>3544</v>
      </c>
      <c r="AA193" s="53" t="s">
        <v>3545</v>
      </c>
      <c r="AB193" s="53" t="s">
        <v>2539</v>
      </c>
      <c r="AC193" s="53" t="s">
        <v>2540</v>
      </c>
      <c r="AD193" s="53" t="s">
        <v>3546</v>
      </c>
      <c r="AE193" s="52" t="s">
        <v>2542</v>
      </c>
      <c r="AF193" s="56">
        <v>45114.25</v>
      </c>
    </row>
    <row r="194" spans="3:32">
      <c r="C194" s="102">
        <v>185</v>
      </c>
      <c r="D194" s="103"/>
      <c r="E194" s="52" t="s">
        <v>3547</v>
      </c>
      <c r="F194" s="104" t="s">
        <v>3548</v>
      </c>
      <c r="G194" s="105"/>
      <c r="H194" s="103"/>
      <c r="I194" s="104" t="s">
        <v>124</v>
      </c>
      <c r="J194" s="103"/>
      <c r="K194" s="52" t="s">
        <v>3549</v>
      </c>
      <c r="L194" s="53" t="s">
        <v>2398</v>
      </c>
      <c r="M194" s="53" t="s">
        <v>2399</v>
      </c>
      <c r="N194" s="53" t="s">
        <v>2377</v>
      </c>
      <c r="O194" s="53" t="s">
        <v>2378</v>
      </c>
      <c r="P194" s="53" t="s">
        <v>2379</v>
      </c>
      <c r="Q194" s="52" t="s">
        <v>2380</v>
      </c>
      <c r="R194" s="54">
        <v>300000015911984</v>
      </c>
      <c r="S194" s="55">
        <v>31077</v>
      </c>
      <c r="T194" s="52">
        <v>1985</v>
      </c>
      <c r="U194" s="52" t="s">
        <v>2412</v>
      </c>
      <c r="V194" s="55">
        <v>31199</v>
      </c>
      <c r="W194" s="52"/>
      <c r="X194" s="52">
        <v>6</v>
      </c>
      <c r="Y194" s="52">
        <v>11</v>
      </c>
      <c r="Z194" s="53" t="s">
        <v>3550</v>
      </c>
      <c r="AA194" s="53" t="s">
        <v>3551</v>
      </c>
      <c r="AB194" s="53" t="s">
        <v>2384</v>
      </c>
      <c r="AC194" s="53" t="s">
        <v>2385</v>
      </c>
      <c r="AD194" s="53" t="s">
        <v>3552</v>
      </c>
      <c r="AE194" s="52" t="s">
        <v>2387</v>
      </c>
      <c r="AF194" s="56">
        <v>45114.25</v>
      </c>
    </row>
    <row r="195" spans="3:32">
      <c r="C195" s="102">
        <v>186</v>
      </c>
      <c r="D195" s="103"/>
      <c r="E195" s="52" t="s">
        <v>3553</v>
      </c>
      <c r="F195" s="104" t="s">
        <v>3554</v>
      </c>
      <c r="G195" s="105"/>
      <c r="H195" s="103"/>
      <c r="I195" s="104" t="s">
        <v>3555</v>
      </c>
      <c r="J195" s="103"/>
      <c r="K195" s="52" t="s">
        <v>3556</v>
      </c>
      <c r="L195" s="53" t="s">
        <v>2559</v>
      </c>
      <c r="M195" s="53" t="s">
        <v>2376</v>
      </c>
      <c r="N195" s="53" t="s">
        <v>2377</v>
      </c>
      <c r="O195" s="53" t="s">
        <v>2378</v>
      </c>
      <c r="P195" s="53" t="s">
        <v>2379</v>
      </c>
      <c r="Q195" s="52" t="s">
        <v>2380</v>
      </c>
      <c r="R195" s="54">
        <v>5443</v>
      </c>
      <c r="S195" s="55">
        <v>30125</v>
      </c>
      <c r="T195" s="52">
        <v>1982</v>
      </c>
      <c r="U195" s="52" t="s">
        <v>2422</v>
      </c>
      <c r="V195" s="55">
        <v>30163</v>
      </c>
      <c r="W195" s="55">
        <v>37958</v>
      </c>
      <c r="X195" s="52">
        <v>0</v>
      </c>
      <c r="Y195" s="52">
        <v>0</v>
      </c>
      <c r="Z195" s="53"/>
      <c r="AA195" s="53"/>
      <c r="AB195" s="53" t="s">
        <v>2813</v>
      </c>
      <c r="AC195" s="53" t="s">
        <v>2814</v>
      </c>
      <c r="AD195" s="53"/>
      <c r="AE195" s="52" t="s">
        <v>2406</v>
      </c>
      <c r="AF195" s="56">
        <v>45114.25</v>
      </c>
    </row>
    <row r="196" spans="3:32" ht="23">
      <c r="C196" s="102">
        <v>187</v>
      </c>
      <c r="D196" s="103"/>
      <c r="E196" s="52" t="s">
        <v>3557</v>
      </c>
      <c r="F196" s="104" t="s">
        <v>3558</v>
      </c>
      <c r="G196" s="105"/>
      <c r="H196" s="103"/>
      <c r="I196" s="104" t="s">
        <v>3559</v>
      </c>
      <c r="J196" s="103"/>
      <c r="K196" s="52" t="s">
        <v>3560</v>
      </c>
      <c r="L196" s="53" t="s">
        <v>2764</v>
      </c>
      <c r="M196" s="53" t="s">
        <v>2722</v>
      </c>
      <c r="N196" s="53" t="s">
        <v>2377</v>
      </c>
      <c r="O196" s="53" t="s">
        <v>2378</v>
      </c>
      <c r="P196" s="53" t="s">
        <v>2379</v>
      </c>
      <c r="Q196" s="52" t="s">
        <v>2380</v>
      </c>
      <c r="R196" s="54">
        <v>440000009241998</v>
      </c>
      <c r="S196" s="55">
        <v>35866</v>
      </c>
      <c r="T196" s="52">
        <v>1998</v>
      </c>
      <c r="U196" s="52" t="s">
        <v>2560</v>
      </c>
      <c r="V196" s="55">
        <v>36008</v>
      </c>
      <c r="W196" s="52"/>
      <c r="X196" s="52">
        <v>0</v>
      </c>
      <c r="Y196" s="52">
        <v>0</v>
      </c>
      <c r="Z196" s="53" t="s">
        <v>3561</v>
      </c>
      <c r="AA196" s="53" t="s">
        <v>3562</v>
      </c>
      <c r="AB196" s="53" t="s">
        <v>2514</v>
      </c>
      <c r="AC196" s="53" t="s">
        <v>2515</v>
      </c>
      <c r="AD196" s="53" t="s">
        <v>3563</v>
      </c>
      <c r="AE196" s="52" t="s">
        <v>2517</v>
      </c>
      <c r="AF196" s="56">
        <v>45114.25</v>
      </c>
    </row>
    <row r="197" spans="3:32" ht="23">
      <c r="C197" s="102">
        <v>188</v>
      </c>
      <c r="D197" s="103"/>
      <c r="E197" s="52" t="s">
        <v>3564</v>
      </c>
      <c r="F197" s="104" t="s">
        <v>3565</v>
      </c>
      <c r="G197" s="105"/>
      <c r="H197" s="103"/>
      <c r="I197" s="104" t="s">
        <v>125</v>
      </c>
      <c r="J197" s="103"/>
      <c r="K197" s="52" t="s">
        <v>3566</v>
      </c>
      <c r="L197" s="53" t="s">
        <v>2398</v>
      </c>
      <c r="M197" s="53" t="s">
        <v>2399</v>
      </c>
      <c r="N197" s="53" t="s">
        <v>2453</v>
      </c>
      <c r="O197" s="53" t="s">
        <v>2454</v>
      </c>
      <c r="P197" s="53" t="s">
        <v>2455</v>
      </c>
      <c r="Q197" s="52" t="s">
        <v>2625</v>
      </c>
      <c r="R197" s="54">
        <v>4.4011000530201248E+16</v>
      </c>
      <c r="S197" s="55">
        <v>41204</v>
      </c>
      <c r="T197" s="52">
        <v>2012</v>
      </c>
      <c r="U197" s="52" t="s">
        <v>2400</v>
      </c>
      <c r="V197" s="55">
        <v>41323</v>
      </c>
      <c r="W197" s="52"/>
      <c r="X197" s="52">
        <v>2</v>
      </c>
      <c r="Y197" s="52">
        <v>205</v>
      </c>
      <c r="Z197" s="53" t="s">
        <v>3567</v>
      </c>
      <c r="AA197" s="53" t="s">
        <v>2947</v>
      </c>
      <c r="AB197" s="53" t="s">
        <v>2539</v>
      </c>
      <c r="AC197" s="53" t="s">
        <v>2540</v>
      </c>
      <c r="AD197" s="53" t="s">
        <v>3568</v>
      </c>
      <c r="AE197" s="52" t="s">
        <v>2542</v>
      </c>
      <c r="AF197" s="56">
        <v>45114.25</v>
      </c>
    </row>
    <row r="198" spans="3:32" ht="23">
      <c r="C198" s="102">
        <v>189</v>
      </c>
      <c r="D198" s="103"/>
      <c r="E198" s="52" t="s">
        <v>3569</v>
      </c>
      <c r="F198" s="104" t="s">
        <v>3570</v>
      </c>
      <c r="G198" s="105"/>
      <c r="H198" s="103"/>
      <c r="I198" s="104" t="s">
        <v>126</v>
      </c>
      <c r="J198" s="103"/>
      <c r="K198" s="52" t="s">
        <v>3571</v>
      </c>
      <c r="L198" s="53" t="s">
        <v>2398</v>
      </c>
      <c r="M198" s="53" t="s">
        <v>2399</v>
      </c>
      <c r="N198" s="53" t="s">
        <v>2453</v>
      </c>
      <c r="O198" s="53" t="s">
        <v>2454</v>
      </c>
      <c r="P198" s="53" t="s">
        <v>2455</v>
      </c>
      <c r="Q198" s="52" t="s">
        <v>2625</v>
      </c>
      <c r="R198" s="54">
        <v>4.4011000011201368E+16</v>
      </c>
      <c r="S198" s="55">
        <v>41320</v>
      </c>
      <c r="T198" s="52">
        <v>2013</v>
      </c>
      <c r="U198" s="52" t="s">
        <v>2521</v>
      </c>
      <c r="V198" s="55">
        <v>41561</v>
      </c>
      <c r="W198" s="52"/>
      <c r="X198" s="52">
        <v>1</v>
      </c>
      <c r="Y198" s="52">
        <v>99</v>
      </c>
      <c r="Z198" s="53" t="s">
        <v>3572</v>
      </c>
      <c r="AA198" s="53" t="s">
        <v>3573</v>
      </c>
      <c r="AB198" s="53" t="s">
        <v>2539</v>
      </c>
      <c r="AC198" s="53" t="s">
        <v>2540</v>
      </c>
      <c r="AD198" s="53" t="s">
        <v>3574</v>
      </c>
      <c r="AE198" s="52" t="s">
        <v>2542</v>
      </c>
      <c r="AF198" s="56">
        <v>45114.25</v>
      </c>
    </row>
    <row r="199" spans="3:32">
      <c r="C199" s="102">
        <v>190</v>
      </c>
      <c r="D199" s="103"/>
      <c r="E199" s="52" t="s">
        <v>3575</v>
      </c>
      <c r="F199" s="104" t="s">
        <v>3576</v>
      </c>
      <c r="G199" s="105"/>
      <c r="H199" s="103"/>
      <c r="I199" s="104" t="s">
        <v>3577</v>
      </c>
      <c r="J199" s="103"/>
      <c r="K199" s="52" t="s">
        <v>3578</v>
      </c>
      <c r="L199" s="53" t="s">
        <v>2559</v>
      </c>
      <c r="M199" s="53" t="s">
        <v>2376</v>
      </c>
      <c r="N199" s="53" t="s">
        <v>2377</v>
      </c>
      <c r="O199" s="53" t="s">
        <v>2378</v>
      </c>
      <c r="P199" s="53" t="s">
        <v>2379</v>
      </c>
      <c r="Q199" s="52" t="s">
        <v>2380</v>
      </c>
      <c r="R199" s="54">
        <v>36111985</v>
      </c>
      <c r="S199" s="55">
        <v>31590</v>
      </c>
      <c r="T199" s="52">
        <v>1986</v>
      </c>
      <c r="U199" s="52" t="s">
        <v>2422</v>
      </c>
      <c r="V199" s="55">
        <v>31642</v>
      </c>
      <c r="W199" s="55">
        <v>37958</v>
      </c>
      <c r="X199" s="52">
        <v>0</v>
      </c>
      <c r="Y199" s="52">
        <v>0</v>
      </c>
      <c r="Z199" s="53"/>
      <c r="AA199" s="53"/>
      <c r="AB199" s="53" t="s">
        <v>2384</v>
      </c>
      <c r="AC199" s="53" t="s">
        <v>2385</v>
      </c>
      <c r="AD199" s="53"/>
      <c r="AE199" s="52" t="s">
        <v>2387</v>
      </c>
      <c r="AF199" s="56">
        <v>45114.25</v>
      </c>
    </row>
    <row r="200" spans="3:32">
      <c r="C200" s="102">
        <v>191</v>
      </c>
      <c r="D200" s="103"/>
      <c r="E200" s="52" t="s">
        <v>3579</v>
      </c>
      <c r="F200" s="104" t="s">
        <v>3580</v>
      </c>
      <c r="G200" s="105"/>
      <c r="H200" s="103"/>
      <c r="I200" s="104" t="s">
        <v>127</v>
      </c>
      <c r="J200" s="103"/>
      <c r="K200" s="52" t="s">
        <v>3581</v>
      </c>
      <c r="L200" s="53" t="s">
        <v>2398</v>
      </c>
      <c r="M200" s="53" t="s">
        <v>2399</v>
      </c>
      <c r="N200" s="53" t="s">
        <v>2377</v>
      </c>
      <c r="O200" s="53" t="s">
        <v>2378</v>
      </c>
      <c r="P200" s="53" t="s">
        <v>2379</v>
      </c>
      <c r="Q200" s="52" t="s">
        <v>2380</v>
      </c>
      <c r="R200" s="54">
        <v>440000045611993</v>
      </c>
      <c r="S200" s="55">
        <v>34332</v>
      </c>
      <c r="T200" s="52">
        <v>1993</v>
      </c>
      <c r="U200" s="52" t="s">
        <v>2471</v>
      </c>
      <c r="V200" s="55">
        <v>34394</v>
      </c>
      <c r="W200" s="52"/>
      <c r="X200" s="52">
        <v>2</v>
      </c>
      <c r="Y200" s="52">
        <v>24</v>
      </c>
      <c r="Z200" s="53" t="s">
        <v>3582</v>
      </c>
      <c r="AA200" s="53" t="s">
        <v>3583</v>
      </c>
      <c r="AB200" s="53" t="s">
        <v>2384</v>
      </c>
      <c r="AC200" s="53" t="s">
        <v>2385</v>
      </c>
      <c r="AD200" s="53" t="s">
        <v>3584</v>
      </c>
      <c r="AE200" s="52" t="s">
        <v>2387</v>
      </c>
      <c r="AF200" s="56">
        <v>45114.25</v>
      </c>
    </row>
    <row r="201" spans="3:32">
      <c r="C201" s="102">
        <v>192</v>
      </c>
      <c r="D201" s="103"/>
      <c r="E201" s="52" t="s">
        <v>3585</v>
      </c>
      <c r="F201" s="104" t="s">
        <v>3586</v>
      </c>
      <c r="G201" s="105"/>
      <c r="H201" s="103"/>
      <c r="I201" s="104" t="s">
        <v>128</v>
      </c>
      <c r="J201" s="103"/>
      <c r="K201" s="52" t="s">
        <v>3587</v>
      </c>
      <c r="L201" s="53" t="s">
        <v>2398</v>
      </c>
      <c r="M201" s="53" t="s">
        <v>2399</v>
      </c>
      <c r="N201" s="53" t="s">
        <v>2377</v>
      </c>
      <c r="O201" s="53" t="s">
        <v>2378</v>
      </c>
      <c r="P201" s="53" t="s">
        <v>2379</v>
      </c>
      <c r="Q201" s="52" t="s">
        <v>2380</v>
      </c>
      <c r="R201" s="54">
        <v>300000073461987</v>
      </c>
      <c r="S201" s="55">
        <v>32297</v>
      </c>
      <c r="T201" s="52">
        <v>1988</v>
      </c>
      <c r="U201" s="52" t="s">
        <v>2422</v>
      </c>
      <c r="V201" s="55">
        <v>32415</v>
      </c>
      <c r="W201" s="52"/>
      <c r="X201" s="52">
        <v>5</v>
      </c>
      <c r="Y201" s="52">
        <v>5</v>
      </c>
      <c r="Z201" s="53" t="s">
        <v>3588</v>
      </c>
      <c r="AA201" s="53" t="s">
        <v>3589</v>
      </c>
      <c r="AB201" s="53" t="s">
        <v>3590</v>
      </c>
      <c r="AC201" s="53" t="s">
        <v>2569</v>
      </c>
      <c r="AD201" s="53" t="s">
        <v>3591</v>
      </c>
      <c r="AE201" s="52" t="s">
        <v>2406</v>
      </c>
      <c r="AF201" s="56">
        <v>45114.25</v>
      </c>
    </row>
    <row r="202" spans="3:32">
      <c r="C202" s="102">
        <v>193</v>
      </c>
      <c r="D202" s="103"/>
      <c r="E202" s="52" t="s">
        <v>3592</v>
      </c>
      <c r="F202" s="104" t="s">
        <v>3593</v>
      </c>
      <c r="G202" s="105"/>
      <c r="H202" s="103"/>
      <c r="I202" s="104" t="s">
        <v>3594</v>
      </c>
      <c r="J202" s="103"/>
      <c r="K202" s="52" t="s">
        <v>3595</v>
      </c>
      <c r="L202" s="53" t="s">
        <v>2375</v>
      </c>
      <c r="M202" s="53" t="s">
        <v>2376</v>
      </c>
      <c r="N202" s="53" t="s">
        <v>2453</v>
      </c>
      <c r="O202" s="53" t="s">
        <v>2470</v>
      </c>
      <c r="P202" s="53" t="s">
        <v>2455</v>
      </c>
      <c r="Q202" s="52" t="s">
        <v>2380</v>
      </c>
      <c r="R202" s="54">
        <v>4.4000003777199464E+16</v>
      </c>
      <c r="S202" s="55">
        <v>34662</v>
      </c>
      <c r="T202" s="52">
        <v>1994</v>
      </c>
      <c r="U202" s="52" t="s">
        <v>2484</v>
      </c>
      <c r="V202" s="55">
        <v>34813</v>
      </c>
      <c r="W202" s="55">
        <v>43364</v>
      </c>
      <c r="X202" s="52">
        <v>0</v>
      </c>
      <c r="Y202" s="52">
        <v>0</v>
      </c>
      <c r="Z202" s="53" t="s">
        <v>3596</v>
      </c>
      <c r="AA202" s="53" t="s">
        <v>3597</v>
      </c>
      <c r="AB202" s="53" t="s">
        <v>2539</v>
      </c>
      <c r="AC202" s="53" t="s">
        <v>2540</v>
      </c>
      <c r="AD202" s="53" t="s">
        <v>3598</v>
      </c>
      <c r="AE202" s="52" t="s">
        <v>2542</v>
      </c>
      <c r="AF202" s="56">
        <v>45114.25</v>
      </c>
    </row>
    <row r="203" spans="3:32">
      <c r="C203" s="102">
        <v>194</v>
      </c>
      <c r="D203" s="103"/>
      <c r="E203" s="52" t="s">
        <v>3599</v>
      </c>
      <c r="F203" s="104" t="s">
        <v>3600</v>
      </c>
      <c r="G203" s="105"/>
      <c r="H203" s="103"/>
      <c r="I203" s="104" t="s">
        <v>129</v>
      </c>
      <c r="J203" s="103"/>
      <c r="K203" s="52" t="s">
        <v>3601</v>
      </c>
      <c r="L203" s="53" t="s">
        <v>2398</v>
      </c>
      <c r="M203" s="53" t="s">
        <v>2399</v>
      </c>
      <c r="N203" s="53" t="s">
        <v>2453</v>
      </c>
      <c r="O203" s="53" t="s">
        <v>2470</v>
      </c>
      <c r="P203" s="53" t="s">
        <v>2455</v>
      </c>
      <c r="Q203" s="52" t="s">
        <v>2380</v>
      </c>
      <c r="R203" s="54">
        <v>242671981</v>
      </c>
      <c r="S203" s="55">
        <v>30113</v>
      </c>
      <c r="T203" s="52">
        <v>1982</v>
      </c>
      <c r="U203" s="52" t="s">
        <v>2422</v>
      </c>
      <c r="V203" s="55">
        <v>30113</v>
      </c>
      <c r="W203" s="52"/>
      <c r="X203" s="52">
        <v>3</v>
      </c>
      <c r="Y203" s="52">
        <v>29</v>
      </c>
      <c r="Z203" s="53" t="s">
        <v>3602</v>
      </c>
      <c r="AA203" s="53" t="s">
        <v>3603</v>
      </c>
      <c r="AB203" s="53" t="s">
        <v>2514</v>
      </c>
      <c r="AC203" s="53" t="s">
        <v>2515</v>
      </c>
      <c r="AD203" s="53" t="s">
        <v>3299</v>
      </c>
      <c r="AE203" s="52" t="s">
        <v>2517</v>
      </c>
      <c r="AF203" s="56">
        <v>45114.25</v>
      </c>
    </row>
    <row r="204" spans="3:32">
      <c r="C204" s="102">
        <v>195</v>
      </c>
      <c r="D204" s="103"/>
      <c r="E204" s="52" t="s">
        <v>3604</v>
      </c>
      <c r="F204" s="104" t="s">
        <v>3605</v>
      </c>
      <c r="G204" s="105"/>
      <c r="H204" s="103"/>
      <c r="I204" s="104" t="s">
        <v>130</v>
      </c>
      <c r="J204" s="103"/>
      <c r="K204" s="52" t="s">
        <v>3606</v>
      </c>
      <c r="L204" s="53" t="s">
        <v>2398</v>
      </c>
      <c r="M204" s="53" t="s">
        <v>2399</v>
      </c>
      <c r="N204" s="53" t="s">
        <v>2453</v>
      </c>
      <c r="O204" s="53" t="s">
        <v>2454</v>
      </c>
      <c r="P204" s="53" t="s">
        <v>2455</v>
      </c>
      <c r="Q204" s="52" t="s">
        <v>2380</v>
      </c>
      <c r="R204" s="54">
        <v>30117811979</v>
      </c>
      <c r="S204" s="55">
        <v>29126</v>
      </c>
      <c r="T204" s="52">
        <v>1979</v>
      </c>
      <c r="U204" s="52" t="s">
        <v>2464</v>
      </c>
      <c r="V204" s="55">
        <v>29126</v>
      </c>
      <c r="W204" s="52"/>
      <c r="X204" s="52">
        <v>3</v>
      </c>
      <c r="Y204" s="52">
        <v>6</v>
      </c>
      <c r="Z204" s="53" t="s">
        <v>3607</v>
      </c>
      <c r="AA204" s="53" t="s">
        <v>3608</v>
      </c>
      <c r="AB204" s="53" t="s">
        <v>2908</v>
      </c>
      <c r="AC204" s="53" t="s">
        <v>2909</v>
      </c>
      <c r="AD204" s="53" t="s">
        <v>3609</v>
      </c>
      <c r="AE204" s="52" t="s">
        <v>2517</v>
      </c>
      <c r="AF204" s="56">
        <v>45114.25</v>
      </c>
    </row>
    <row r="205" spans="3:32">
      <c r="C205" s="102">
        <v>196</v>
      </c>
      <c r="D205" s="103"/>
      <c r="E205" s="52" t="s">
        <v>3610</v>
      </c>
      <c r="F205" s="104" t="s">
        <v>3611</v>
      </c>
      <c r="G205" s="105"/>
      <c r="H205" s="103"/>
      <c r="I205" s="104" t="s">
        <v>131</v>
      </c>
      <c r="J205" s="103"/>
      <c r="K205" s="52" t="s">
        <v>3612</v>
      </c>
      <c r="L205" s="53" t="s">
        <v>2398</v>
      </c>
      <c r="M205" s="53" t="s">
        <v>2399</v>
      </c>
      <c r="N205" s="53" t="s">
        <v>2377</v>
      </c>
      <c r="O205" s="53" t="s">
        <v>2378</v>
      </c>
      <c r="P205" s="53" t="s">
        <v>2379</v>
      </c>
      <c r="Q205" s="52" t="s">
        <v>2380</v>
      </c>
      <c r="R205" s="54">
        <v>4.4011000171201064E+16</v>
      </c>
      <c r="S205" s="55">
        <v>40366</v>
      </c>
      <c r="T205" s="52">
        <v>2010</v>
      </c>
      <c r="U205" s="52" t="s">
        <v>2432</v>
      </c>
      <c r="V205" s="55">
        <v>40725</v>
      </c>
      <c r="W205" s="52"/>
      <c r="X205" s="52">
        <v>2</v>
      </c>
      <c r="Y205" s="52">
        <v>25</v>
      </c>
      <c r="Z205" s="53" t="s">
        <v>3613</v>
      </c>
      <c r="AA205" s="53" t="s">
        <v>3614</v>
      </c>
      <c r="AB205" s="53" t="s">
        <v>2384</v>
      </c>
      <c r="AC205" s="53" t="s">
        <v>2385</v>
      </c>
      <c r="AD205" s="53" t="s">
        <v>3615</v>
      </c>
      <c r="AE205" s="52" t="s">
        <v>2387</v>
      </c>
      <c r="AF205" s="56">
        <v>45114.25</v>
      </c>
    </row>
    <row r="206" spans="3:32">
      <c r="C206" s="102">
        <v>197</v>
      </c>
      <c r="D206" s="103"/>
      <c r="E206" s="52" t="s">
        <v>3616</v>
      </c>
      <c r="F206" s="104" t="s">
        <v>3617</v>
      </c>
      <c r="G206" s="105"/>
      <c r="H206" s="103"/>
      <c r="I206" s="104" t="s">
        <v>132</v>
      </c>
      <c r="J206" s="103"/>
      <c r="K206" s="52" t="s">
        <v>3618</v>
      </c>
      <c r="L206" s="53" t="s">
        <v>2398</v>
      </c>
      <c r="M206" s="53" t="s">
        <v>2399</v>
      </c>
      <c r="N206" s="53" t="s">
        <v>2377</v>
      </c>
      <c r="O206" s="53" t="s">
        <v>2378</v>
      </c>
      <c r="P206" s="53" t="s">
        <v>2379</v>
      </c>
      <c r="Q206" s="52" t="s">
        <v>2380</v>
      </c>
      <c r="R206" s="54">
        <v>175291980</v>
      </c>
      <c r="S206" s="55">
        <v>29546</v>
      </c>
      <c r="T206" s="52">
        <v>1980</v>
      </c>
      <c r="U206" s="52" t="s">
        <v>2484</v>
      </c>
      <c r="V206" s="55">
        <v>29586</v>
      </c>
      <c r="W206" s="52"/>
      <c r="X206" s="52">
        <v>1</v>
      </c>
      <c r="Y206" s="52">
        <v>1</v>
      </c>
      <c r="Z206" s="53" t="s">
        <v>3619</v>
      </c>
      <c r="AA206" s="53" t="s">
        <v>3614</v>
      </c>
      <c r="AB206" s="53" t="s">
        <v>2384</v>
      </c>
      <c r="AC206" s="53" t="s">
        <v>2385</v>
      </c>
      <c r="AD206" s="53" t="s">
        <v>3620</v>
      </c>
      <c r="AE206" s="52" t="s">
        <v>2387</v>
      </c>
      <c r="AF206" s="56">
        <v>45114.25</v>
      </c>
    </row>
    <row r="207" spans="3:32">
      <c r="C207" s="102">
        <v>198</v>
      </c>
      <c r="D207" s="103"/>
      <c r="E207" s="52" t="s">
        <v>3621</v>
      </c>
      <c r="F207" s="104" t="s">
        <v>3622</v>
      </c>
      <c r="G207" s="105"/>
      <c r="H207" s="103"/>
      <c r="I207" s="104" t="s">
        <v>3623</v>
      </c>
      <c r="J207" s="103"/>
      <c r="K207" s="52" t="s">
        <v>3624</v>
      </c>
      <c r="L207" s="53" t="s">
        <v>2421</v>
      </c>
      <c r="M207" s="53" t="s">
        <v>2376</v>
      </c>
      <c r="N207" s="53" t="s">
        <v>2377</v>
      </c>
      <c r="O207" s="53" t="s">
        <v>2378</v>
      </c>
      <c r="P207" s="53" t="s">
        <v>2379</v>
      </c>
      <c r="Q207" s="52" t="s">
        <v>2380</v>
      </c>
      <c r="R207" s="54">
        <v>440000006681993</v>
      </c>
      <c r="S207" s="55">
        <v>34179</v>
      </c>
      <c r="T207" s="52">
        <v>1993</v>
      </c>
      <c r="U207" s="52" t="s">
        <v>2432</v>
      </c>
      <c r="V207" s="55">
        <v>34694</v>
      </c>
      <c r="W207" s="55">
        <v>43256</v>
      </c>
      <c r="X207" s="52">
        <v>0</v>
      </c>
      <c r="Y207" s="52">
        <v>0</v>
      </c>
      <c r="Z207" s="53" t="s">
        <v>3625</v>
      </c>
      <c r="AA207" s="53" t="s">
        <v>3626</v>
      </c>
      <c r="AB207" s="53" t="s">
        <v>3627</v>
      </c>
      <c r="AC207" s="53" t="s">
        <v>2569</v>
      </c>
      <c r="AD207" s="53"/>
      <c r="AE207" s="52" t="s">
        <v>2406</v>
      </c>
      <c r="AF207" s="56">
        <v>45114.25</v>
      </c>
    </row>
    <row r="208" spans="3:32">
      <c r="C208" s="102">
        <v>199</v>
      </c>
      <c r="D208" s="103"/>
      <c r="E208" s="52" t="s">
        <v>3628</v>
      </c>
      <c r="F208" s="104" t="s">
        <v>3629</v>
      </c>
      <c r="G208" s="105"/>
      <c r="H208" s="103"/>
      <c r="I208" s="104" t="s">
        <v>133</v>
      </c>
      <c r="J208" s="103"/>
      <c r="K208" s="52" t="s">
        <v>3630</v>
      </c>
      <c r="L208" s="53" t="s">
        <v>2398</v>
      </c>
      <c r="M208" s="53" t="s">
        <v>2399</v>
      </c>
      <c r="N208" s="53" t="s">
        <v>2377</v>
      </c>
      <c r="O208" s="53" t="s">
        <v>2378</v>
      </c>
      <c r="P208" s="53" t="s">
        <v>2379</v>
      </c>
      <c r="Q208" s="52" t="s">
        <v>2380</v>
      </c>
      <c r="R208" s="54">
        <v>300000040121986</v>
      </c>
      <c r="S208" s="55">
        <v>31758</v>
      </c>
      <c r="T208" s="52">
        <v>1986</v>
      </c>
      <c r="U208" s="52" t="s">
        <v>2471</v>
      </c>
      <c r="V208" s="55">
        <v>31809</v>
      </c>
      <c r="W208" s="52"/>
      <c r="X208" s="52">
        <v>1</v>
      </c>
      <c r="Y208" s="52">
        <v>1</v>
      </c>
      <c r="Z208" s="53" t="s">
        <v>3631</v>
      </c>
      <c r="AA208" s="53" t="s">
        <v>3632</v>
      </c>
      <c r="AB208" s="53" t="s">
        <v>2441</v>
      </c>
      <c r="AC208" s="53" t="s">
        <v>2442</v>
      </c>
      <c r="AD208" s="53" t="s">
        <v>3633</v>
      </c>
      <c r="AE208" s="52" t="s">
        <v>2444</v>
      </c>
      <c r="AF208" s="56">
        <v>45114.25</v>
      </c>
    </row>
    <row r="209" spans="3:32">
      <c r="C209" s="102">
        <v>200</v>
      </c>
      <c r="D209" s="103"/>
      <c r="E209" s="52" t="s">
        <v>3634</v>
      </c>
      <c r="F209" s="104" t="s">
        <v>3635</v>
      </c>
      <c r="G209" s="105"/>
      <c r="H209" s="103"/>
      <c r="I209" s="104" t="s">
        <v>3636</v>
      </c>
      <c r="J209" s="103"/>
      <c r="K209" s="52" t="s">
        <v>3637</v>
      </c>
      <c r="L209" s="53" t="s">
        <v>2375</v>
      </c>
      <c r="M209" s="53" t="s">
        <v>2376</v>
      </c>
      <c r="N209" s="53" t="s">
        <v>2453</v>
      </c>
      <c r="O209" s="53" t="s">
        <v>2454</v>
      </c>
      <c r="P209" s="53" t="s">
        <v>2455</v>
      </c>
      <c r="Q209" s="52" t="s">
        <v>2380</v>
      </c>
      <c r="R209" s="54">
        <v>300000036761986</v>
      </c>
      <c r="S209" s="55">
        <v>32945</v>
      </c>
      <c r="T209" s="52">
        <v>1990</v>
      </c>
      <c r="U209" s="52" t="s">
        <v>2560</v>
      </c>
      <c r="V209" s="55">
        <v>32945</v>
      </c>
      <c r="W209" s="55">
        <v>41547</v>
      </c>
      <c r="X209" s="52">
        <v>0</v>
      </c>
      <c r="Y209" s="52">
        <v>0</v>
      </c>
      <c r="Z209" s="53" t="s">
        <v>3638</v>
      </c>
      <c r="AA209" s="53" t="s">
        <v>3639</v>
      </c>
      <c r="AB209" s="53" t="s">
        <v>2539</v>
      </c>
      <c r="AC209" s="53" t="s">
        <v>2540</v>
      </c>
      <c r="AD209" s="53" t="s">
        <v>3640</v>
      </c>
      <c r="AE209" s="52" t="s">
        <v>2542</v>
      </c>
      <c r="AF209" s="56">
        <v>45114.25</v>
      </c>
    </row>
    <row r="210" spans="3:32">
      <c r="C210" s="102">
        <v>201</v>
      </c>
      <c r="D210" s="103"/>
      <c r="E210" s="52" t="s">
        <v>3641</v>
      </c>
      <c r="F210" s="104" t="s">
        <v>3642</v>
      </c>
      <c r="G210" s="105"/>
      <c r="H210" s="103"/>
      <c r="I210" s="104" t="s">
        <v>134</v>
      </c>
      <c r="J210" s="103"/>
      <c r="K210" s="52" t="s">
        <v>3643</v>
      </c>
      <c r="L210" s="53" t="s">
        <v>2398</v>
      </c>
      <c r="M210" s="53" t="s">
        <v>2399</v>
      </c>
      <c r="N210" s="53" t="s">
        <v>2377</v>
      </c>
      <c r="O210" s="53" t="s">
        <v>2378</v>
      </c>
      <c r="P210" s="53" t="s">
        <v>2379</v>
      </c>
      <c r="Q210" s="52" t="s">
        <v>2380</v>
      </c>
      <c r="R210" s="54">
        <v>440000043441993</v>
      </c>
      <c r="S210" s="55">
        <v>34316</v>
      </c>
      <c r="T210" s="52">
        <v>1993</v>
      </c>
      <c r="U210" s="52" t="s">
        <v>2471</v>
      </c>
      <c r="V210" s="55">
        <v>34335</v>
      </c>
      <c r="W210" s="52"/>
      <c r="X210" s="52">
        <v>3</v>
      </c>
      <c r="Y210" s="52">
        <v>16</v>
      </c>
      <c r="Z210" s="53" t="s">
        <v>3644</v>
      </c>
      <c r="AA210" s="53" t="s">
        <v>3645</v>
      </c>
      <c r="AB210" s="53" t="s">
        <v>2384</v>
      </c>
      <c r="AC210" s="53" t="s">
        <v>2385</v>
      </c>
      <c r="AD210" s="53" t="s">
        <v>3646</v>
      </c>
      <c r="AE210" s="52" t="s">
        <v>2387</v>
      </c>
      <c r="AF210" s="56">
        <v>45114.25</v>
      </c>
    </row>
    <row r="211" spans="3:32" ht="23">
      <c r="C211" s="102">
        <v>202</v>
      </c>
      <c r="D211" s="103"/>
      <c r="E211" s="52" t="s">
        <v>3647</v>
      </c>
      <c r="F211" s="104" t="s">
        <v>3648</v>
      </c>
      <c r="G211" s="105"/>
      <c r="H211" s="103"/>
      <c r="I211" s="104" t="s">
        <v>135</v>
      </c>
      <c r="J211" s="103"/>
      <c r="K211" s="52" t="s">
        <v>3649</v>
      </c>
      <c r="L211" s="53" t="s">
        <v>2398</v>
      </c>
      <c r="M211" s="53" t="s">
        <v>2399</v>
      </c>
      <c r="N211" s="53" t="s">
        <v>2453</v>
      </c>
      <c r="O211" s="53" t="s">
        <v>2454</v>
      </c>
      <c r="P211" s="53" t="s">
        <v>2455</v>
      </c>
      <c r="Q211" s="52" t="s">
        <v>2380</v>
      </c>
      <c r="R211" s="54">
        <v>3013961978</v>
      </c>
      <c r="S211" s="55">
        <v>28850</v>
      </c>
      <c r="T211" s="52">
        <v>1978</v>
      </c>
      <c r="U211" s="52" t="s">
        <v>2471</v>
      </c>
      <c r="V211" s="55">
        <v>28856</v>
      </c>
      <c r="W211" s="52"/>
      <c r="X211" s="52">
        <v>1</v>
      </c>
      <c r="Y211" s="52">
        <v>2</v>
      </c>
      <c r="Z211" s="53" t="s">
        <v>3650</v>
      </c>
      <c r="AA211" s="53" t="s">
        <v>3651</v>
      </c>
      <c r="AB211" s="53" t="s">
        <v>2539</v>
      </c>
      <c r="AC211" s="53" t="s">
        <v>2540</v>
      </c>
      <c r="AD211" s="53" t="s">
        <v>3652</v>
      </c>
      <c r="AE211" s="52" t="s">
        <v>2542</v>
      </c>
      <c r="AF211" s="56">
        <v>45114.25</v>
      </c>
    </row>
    <row r="212" spans="3:32">
      <c r="C212" s="102">
        <v>203</v>
      </c>
      <c r="D212" s="103"/>
      <c r="E212" s="52" t="s">
        <v>3653</v>
      </c>
      <c r="F212" s="104" t="s">
        <v>3654</v>
      </c>
      <c r="G212" s="105"/>
      <c r="H212" s="103"/>
      <c r="I212" s="104" t="s">
        <v>136</v>
      </c>
      <c r="J212" s="103"/>
      <c r="K212" s="52" t="s">
        <v>3655</v>
      </c>
      <c r="L212" s="53" t="s">
        <v>2398</v>
      </c>
      <c r="M212" s="53" t="s">
        <v>2399</v>
      </c>
      <c r="N212" s="53" t="s">
        <v>2377</v>
      </c>
      <c r="O212" s="53" t="s">
        <v>2378</v>
      </c>
      <c r="P212" s="53" t="s">
        <v>2379</v>
      </c>
      <c r="Q212" s="52" t="s">
        <v>2380</v>
      </c>
      <c r="R212" s="54">
        <v>28071985</v>
      </c>
      <c r="S212" s="55">
        <v>32218</v>
      </c>
      <c r="T212" s="52">
        <v>1988</v>
      </c>
      <c r="U212" s="52" t="s">
        <v>2560</v>
      </c>
      <c r="V212" s="55">
        <v>32448</v>
      </c>
      <c r="W212" s="52"/>
      <c r="X212" s="52">
        <v>3</v>
      </c>
      <c r="Y212" s="52">
        <v>19</v>
      </c>
      <c r="Z212" s="53" t="s">
        <v>3656</v>
      </c>
      <c r="AA212" s="53" t="s">
        <v>3657</v>
      </c>
      <c r="AB212" s="53" t="s">
        <v>2641</v>
      </c>
      <c r="AC212" s="53" t="s">
        <v>2642</v>
      </c>
      <c r="AD212" s="53" t="s">
        <v>3658</v>
      </c>
      <c r="AE212" s="52" t="s">
        <v>2517</v>
      </c>
      <c r="AF212" s="56">
        <v>45114.25</v>
      </c>
    </row>
    <row r="213" spans="3:32">
      <c r="C213" s="102">
        <v>204</v>
      </c>
      <c r="D213" s="103"/>
      <c r="E213" s="52" t="s">
        <v>3659</v>
      </c>
      <c r="F213" s="104" t="s">
        <v>3660</v>
      </c>
      <c r="G213" s="105"/>
      <c r="H213" s="103"/>
      <c r="I213" s="104" t="s">
        <v>311</v>
      </c>
      <c r="J213" s="103"/>
      <c r="K213" s="52" t="s">
        <v>3661</v>
      </c>
      <c r="L213" s="53" t="s">
        <v>2398</v>
      </c>
      <c r="M213" s="53" t="s">
        <v>2399</v>
      </c>
      <c r="N213" s="53" t="s">
        <v>2377</v>
      </c>
      <c r="O213" s="53" t="s">
        <v>2378</v>
      </c>
      <c r="P213" s="53" t="s">
        <v>2379</v>
      </c>
      <c r="Q213" s="52" t="s">
        <v>2380</v>
      </c>
      <c r="R213" s="54">
        <v>3.0000002091198896E+16</v>
      </c>
      <c r="S213" s="55">
        <v>32555</v>
      </c>
      <c r="T213" s="52">
        <v>1989</v>
      </c>
      <c r="U213" s="52" t="s">
        <v>2521</v>
      </c>
      <c r="V213" s="55">
        <v>32875</v>
      </c>
      <c r="W213" s="52"/>
      <c r="X213" s="52">
        <v>1</v>
      </c>
      <c r="Y213" s="52">
        <v>2</v>
      </c>
      <c r="Z213" s="53" t="s">
        <v>3662</v>
      </c>
      <c r="AA213" s="53" t="s">
        <v>3663</v>
      </c>
      <c r="AB213" s="53" t="s">
        <v>2384</v>
      </c>
      <c r="AC213" s="53" t="s">
        <v>2385</v>
      </c>
      <c r="AD213" s="53" t="s">
        <v>3664</v>
      </c>
      <c r="AE213" s="52" t="s">
        <v>2387</v>
      </c>
      <c r="AF213" s="56">
        <v>45114.25</v>
      </c>
    </row>
    <row r="214" spans="3:32">
      <c r="C214" s="102">
        <v>205</v>
      </c>
      <c r="D214" s="103"/>
      <c r="E214" s="52" t="s">
        <v>3665</v>
      </c>
      <c r="F214" s="104" t="s">
        <v>3666</v>
      </c>
      <c r="G214" s="105"/>
      <c r="H214" s="103"/>
      <c r="I214" s="104" t="s">
        <v>3667</v>
      </c>
      <c r="J214" s="103"/>
      <c r="K214" s="52" t="s">
        <v>3668</v>
      </c>
      <c r="L214" s="53" t="s">
        <v>2375</v>
      </c>
      <c r="M214" s="53" t="s">
        <v>2376</v>
      </c>
      <c r="N214" s="53" t="s">
        <v>2377</v>
      </c>
      <c r="O214" s="53" t="s">
        <v>2378</v>
      </c>
      <c r="P214" s="53" t="s">
        <v>2379</v>
      </c>
      <c r="Q214" s="52" t="s">
        <v>2380</v>
      </c>
      <c r="R214" s="54">
        <v>440000020441992</v>
      </c>
      <c r="S214" s="55">
        <v>34106</v>
      </c>
      <c r="T214" s="52">
        <v>1993</v>
      </c>
      <c r="U214" s="52" t="s">
        <v>2456</v>
      </c>
      <c r="V214" s="55">
        <v>34121</v>
      </c>
      <c r="W214" s="55">
        <v>40686</v>
      </c>
      <c r="X214" s="52">
        <v>0</v>
      </c>
      <c r="Y214" s="52">
        <v>0</v>
      </c>
      <c r="Z214" s="53" t="s">
        <v>3669</v>
      </c>
      <c r="AA214" s="53" t="s">
        <v>3670</v>
      </c>
      <c r="AB214" s="53" t="s">
        <v>2493</v>
      </c>
      <c r="AC214" s="53" t="s">
        <v>2494</v>
      </c>
      <c r="AD214" s="53"/>
      <c r="AE214" s="52" t="s">
        <v>2496</v>
      </c>
      <c r="AF214" s="56">
        <v>45114.25</v>
      </c>
    </row>
    <row r="215" spans="3:32" ht="23">
      <c r="C215" s="102">
        <v>206</v>
      </c>
      <c r="D215" s="103"/>
      <c r="E215" s="52" t="s">
        <v>3671</v>
      </c>
      <c r="F215" s="104" t="s">
        <v>3672</v>
      </c>
      <c r="G215" s="105"/>
      <c r="H215" s="103"/>
      <c r="I215" s="104" t="s">
        <v>3673</v>
      </c>
      <c r="J215" s="103"/>
      <c r="K215" s="52" t="s">
        <v>3674</v>
      </c>
      <c r="L215" s="53" t="s">
        <v>2764</v>
      </c>
      <c r="M215" s="53" t="s">
        <v>2722</v>
      </c>
      <c r="N215" s="53" t="s">
        <v>2377</v>
      </c>
      <c r="O215" s="53" t="s">
        <v>2378</v>
      </c>
      <c r="P215" s="53" t="s">
        <v>2379</v>
      </c>
      <c r="Q215" s="52" t="s">
        <v>2380</v>
      </c>
      <c r="R215" s="54">
        <v>4.4000004168199432E+16</v>
      </c>
      <c r="S215" s="55">
        <v>34698</v>
      </c>
      <c r="T215" s="52">
        <v>1994</v>
      </c>
      <c r="U215" s="52" t="s">
        <v>2471</v>
      </c>
      <c r="V215" s="55">
        <v>34968</v>
      </c>
      <c r="W215" s="55">
        <v>44042</v>
      </c>
      <c r="X215" s="52">
        <v>0</v>
      </c>
      <c r="Y215" s="52">
        <v>0</v>
      </c>
      <c r="Z215" s="53" t="s">
        <v>3675</v>
      </c>
      <c r="AA215" s="53" t="s">
        <v>3676</v>
      </c>
      <c r="AB215" s="53" t="s">
        <v>3677</v>
      </c>
      <c r="AC215" s="53" t="s">
        <v>2385</v>
      </c>
      <c r="AD215" s="53"/>
      <c r="AE215" s="52" t="s">
        <v>2387</v>
      </c>
      <c r="AF215" s="56">
        <v>45114.25</v>
      </c>
    </row>
    <row r="216" spans="3:32">
      <c r="C216" s="102">
        <v>207</v>
      </c>
      <c r="D216" s="103"/>
      <c r="E216" s="52" t="s">
        <v>3678</v>
      </c>
      <c r="F216" s="104" t="s">
        <v>3679</v>
      </c>
      <c r="G216" s="105"/>
      <c r="H216" s="103"/>
      <c r="I216" s="104" t="s">
        <v>732</v>
      </c>
      <c r="J216" s="103"/>
      <c r="K216" s="52" t="s">
        <v>3680</v>
      </c>
      <c r="L216" s="53" t="s">
        <v>2559</v>
      </c>
      <c r="M216" s="53" t="s">
        <v>2376</v>
      </c>
      <c r="N216" s="53" t="s">
        <v>2377</v>
      </c>
      <c r="O216" s="53" t="s">
        <v>2378</v>
      </c>
      <c r="P216" s="53" t="s">
        <v>2379</v>
      </c>
      <c r="Q216" s="52" t="s">
        <v>2380</v>
      </c>
      <c r="R216" s="54">
        <v>440000006281993</v>
      </c>
      <c r="S216" s="55">
        <v>34207</v>
      </c>
      <c r="T216" s="52">
        <v>1993</v>
      </c>
      <c r="U216" s="52" t="s">
        <v>2381</v>
      </c>
      <c r="V216" s="55">
        <v>34335</v>
      </c>
      <c r="W216" s="55">
        <v>37942</v>
      </c>
      <c r="X216" s="52">
        <v>0</v>
      </c>
      <c r="Y216" s="52">
        <v>0</v>
      </c>
      <c r="Z216" s="53"/>
      <c r="AA216" s="53"/>
      <c r="AB216" s="53" t="s">
        <v>3052</v>
      </c>
      <c r="AC216" s="53" t="s">
        <v>2909</v>
      </c>
      <c r="AD216" s="53"/>
      <c r="AE216" s="52" t="s">
        <v>2517</v>
      </c>
      <c r="AF216" s="56">
        <v>45114.25</v>
      </c>
    </row>
    <row r="217" spans="3:32">
      <c r="C217" s="102">
        <v>208</v>
      </c>
      <c r="D217" s="103"/>
      <c r="E217" s="52" t="s">
        <v>3681</v>
      </c>
      <c r="F217" s="104" t="s">
        <v>3682</v>
      </c>
      <c r="G217" s="105"/>
      <c r="H217" s="103"/>
      <c r="I217" s="104" t="s">
        <v>137</v>
      </c>
      <c r="J217" s="103"/>
      <c r="K217" s="52" t="s">
        <v>3683</v>
      </c>
      <c r="L217" s="53" t="s">
        <v>2398</v>
      </c>
      <c r="M217" s="53" t="s">
        <v>2399</v>
      </c>
      <c r="N217" s="53" t="s">
        <v>2377</v>
      </c>
      <c r="O217" s="53" t="s">
        <v>2378</v>
      </c>
      <c r="P217" s="53" t="s">
        <v>2379</v>
      </c>
      <c r="Q217" s="52" t="s">
        <v>2380</v>
      </c>
      <c r="R217" s="54">
        <v>3018231979</v>
      </c>
      <c r="S217" s="55">
        <v>28986</v>
      </c>
      <c r="T217" s="52">
        <v>1979</v>
      </c>
      <c r="U217" s="52" t="s">
        <v>2456</v>
      </c>
      <c r="V217" s="55">
        <v>29221</v>
      </c>
      <c r="W217" s="52"/>
      <c r="X217" s="52">
        <v>3</v>
      </c>
      <c r="Y217" s="52">
        <v>41</v>
      </c>
      <c r="Z217" s="53" t="s">
        <v>3684</v>
      </c>
      <c r="AA217" s="53" t="s">
        <v>3685</v>
      </c>
      <c r="AB217" s="53" t="s">
        <v>2539</v>
      </c>
      <c r="AC217" s="53" t="s">
        <v>2540</v>
      </c>
      <c r="AD217" s="53" t="s">
        <v>3686</v>
      </c>
      <c r="AE217" s="52" t="s">
        <v>2542</v>
      </c>
      <c r="AF217" s="56">
        <v>45114.25</v>
      </c>
    </row>
    <row r="218" spans="3:32">
      <c r="C218" s="102">
        <v>209</v>
      </c>
      <c r="D218" s="103"/>
      <c r="E218" s="52" t="s">
        <v>3687</v>
      </c>
      <c r="F218" s="104" t="s">
        <v>3688</v>
      </c>
      <c r="G218" s="105"/>
      <c r="H218" s="103"/>
      <c r="I218" s="104" t="s">
        <v>138</v>
      </c>
      <c r="J218" s="103"/>
      <c r="K218" s="52" t="s">
        <v>3689</v>
      </c>
      <c r="L218" s="53" t="s">
        <v>2398</v>
      </c>
      <c r="M218" s="53" t="s">
        <v>2399</v>
      </c>
      <c r="N218" s="53" t="s">
        <v>2377</v>
      </c>
      <c r="O218" s="53" t="s">
        <v>2378</v>
      </c>
      <c r="P218" s="53" t="s">
        <v>2379</v>
      </c>
      <c r="Q218" s="52" t="s">
        <v>2380</v>
      </c>
      <c r="R218" s="54">
        <v>3007071978</v>
      </c>
      <c r="S218" s="55">
        <v>29430</v>
      </c>
      <c r="T218" s="52">
        <v>1980</v>
      </c>
      <c r="U218" s="52" t="s">
        <v>2432</v>
      </c>
      <c r="V218" s="55">
        <v>28642</v>
      </c>
      <c r="W218" s="52"/>
      <c r="X218" s="52">
        <v>3</v>
      </c>
      <c r="Y218" s="52">
        <v>3</v>
      </c>
      <c r="Z218" s="53" t="s">
        <v>3690</v>
      </c>
      <c r="AA218" s="53" t="s">
        <v>3025</v>
      </c>
      <c r="AB218" s="53" t="s">
        <v>2441</v>
      </c>
      <c r="AC218" s="53" t="s">
        <v>2442</v>
      </c>
      <c r="AD218" s="53" t="s">
        <v>3691</v>
      </c>
      <c r="AE218" s="52" t="s">
        <v>2444</v>
      </c>
      <c r="AF218" s="56">
        <v>45114.25</v>
      </c>
    </row>
    <row r="219" spans="3:32">
      <c r="C219" s="102">
        <v>210</v>
      </c>
      <c r="D219" s="103"/>
      <c r="E219" s="52" t="s">
        <v>3692</v>
      </c>
      <c r="F219" s="104" t="s">
        <v>3693</v>
      </c>
      <c r="G219" s="105"/>
      <c r="H219" s="103"/>
      <c r="I219" s="104" t="s">
        <v>3694</v>
      </c>
      <c r="J219" s="103"/>
      <c r="K219" s="52" t="s">
        <v>3695</v>
      </c>
      <c r="L219" s="53" t="s">
        <v>2559</v>
      </c>
      <c r="M219" s="53" t="s">
        <v>2376</v>
      </c>
      <c r="N219" s="53" t="s">
        <v>2377</v>
      </c>
      <c r="O219" s="53" t="s">
        <v>2378</v>
      </c>
      <c r="P219" s="53" t="s">
        <v>2379</v>
      </c>
      <c r="Q219" s="52" t="s">
        <v>2380</v>
      </c>
      <c r="R219" s="54">
        <v>3018771979</v>
      </c>
      <c r="S219" s="55">
        <v>29789</v>
      </c>
      <c r="T219" s="52">
        <v>1981</v>
      </c>
      <c r="U219" s="52" t="s">
        <v>2432</v>
      </c>
      <c r="V219" s="55">
        <v>29784</v>
      </c>
      <c r="W219" s="55">
        <v>28183</v>
      </c>
      <c r="X219" s="52">
        <v>0</v>
      </c>
      <c r="Y219" s="52">
        <v>0</v>
      </c>
      <c r="Z219" s="53"/>
      <c r="AA219" s="53"/>
      <c r="AB219" s="53" t="s">
        <v>2384</v>
      </c>
      <c r="AC219" s="53" t="s">
        <v>2385</v>
      </c>
      <c r="AD219" s="53"/>
      <c r="AE219" s="52" t="s">
        <v>2387</v>
      </c>
      <c r="AF219" s="56">
        <v>45114.25</v>
      </c>
    </row>
    <row r="220" spans="3:32">
      <c r="C220" s="102">
        <v>211</v>
      </c>
      <c r="D220" s="103"/>
      <c r="E220" s="52" t="s">
        <v>3696</v>
      </c>
      <c r="F220" s="104" t="s">
        <v>3697</v>
      </c>
      <c r="G220" s="105"/>
      <c r="H220" s="103"/>
      <c r="I220" s="104" t="s">
        <v>139</v>
      </c>
      <c r="J220" s="103"/>
      <c r="K220" s="52" t="s">
        <v>3698</v>
      </c>
      <c r="L220" s="53" t="s">
        <v>2398</v>
      </c>
      <c r="M220" s="53" t="s">
        <v>2399</v>
      </c>
      <c r="N220" s="53" t="s">
        <v>2377</v>
      </c>
      <c r="O220" s="53" t="s">
        <v>2378</v>
      </c>
      <c r="P220" s="53" t="s">
        <v>2379</v>
      </c>
      <c r="Q220" s="52" t="s">
        <v>2380</v>
      </c>
      <c r="R220" s="54">
        <v>4.40000013791996E+16</v>
      </c>
      <c r="S220" s="55">
        <v>35138</v>
      </c>
      <c r="T220" s="52">
        <v>1996</v>
      </c>
      <c r="U220" s="52" t="s">
        <v>2560</v>
      </c>
      <c r="V220" s="55">
        <v>35216</v>
      </c>
      <c r="W220" s="52"/>
      <c r="X220" s="52">
        <v>43</v>
      </c>
      <c r="Y220" s="52">
        <v>103</v>
      </c>
      <c r="Z220" s="53" t="s">
        <v>3699</v>
      </c>
      <c r="AA220" s="53" t="s">
        <v>2827</v>
      </c>
      <c r="AB220" s="53" t="s">
        <v>2441</v>
      </c>
      <c r="AC220" s="53" t="s">
        <v>2442</v>
      </c>
      <c r="AD220" s="53" t="s">
        <v>3700</v>
      </c>
      <c r="AE220" s="52" t="s">
        <v>2444</v>
      </c>
      <c r="AF220" s="56">
        <v>45114.25</v>
      </c>
    </row>
    <row r="221" spans="3:32">
      <c r="C221" s="102">
        <v>212</v>
      </c>
      <c r="D221" s="103"/>
      <c r="E221" s="52" t="s">
        <v>3701</v>
      </c>
      <c r="F221" s="104" t="s">
        <v>3702</v>
      </c>
      <c r="G221" s="105"/>
      <c r="H221" s="103"/>
      <c r="I221" s="104" t="s">
        <v>3703</v>
      </c>
      <c r="J221" s="103"/>
      <c r="K221" s="52" t="s">
        <v>3704</v>
      </c>
      <c r="L221" s="53" t="s">
        <v>2375</v>
      </c>
      <c r="M221" s="53" t="s">
        <v>2376</v>
      </c>
      <c r="N221" s="53" t="s">
        <v>2377</v>
      </c>
      <c r="O221" s="53" t="s">
        <v>2378</v>
      </c>
      <c r="P221" s="53" t="s">
        <v>2379</v>
      </c>
      <c r="Q221" s="52" t="s">
        <v>2380</v>
      </c>
      <c r="R221" s="54">
        <v>440000064641997</v>
      </c>
      <c r="S221" s="55">
        <v>35718</v>
      </c>
      <c r="T221" s="52">
        <v>1997</v>
      </c>
      <c r="U221" s="52" t="s">
        <v>2400</v>
      </c>
      <c r="V221" s="55">
        <v>35854</v>
      </c>
      <c r="W221" s="55">
        <v>40904</v>
      </c>
      <c r="X221" s="52">
        <v>0</v>
      </c>
      <c r="Y221" s="52">
        <v>0</v>
      </c>
      <c r="Z221" s="53" t="s">
        <v>3705</v>
      </c>
      <c r="AA221" s="53" t="s">
        <v>3706</v>
      </c>
      <c r="AB221" s="53" t="s">
        <v>2384</v>
      </c>
      <c r="AC221" s="53" t="s">
        <v>2385</v>
      </c>
      <c r="AD221" s="53"/>
      <c r="AE221" s="52" t="s">
        <v>2387</v>
      </c>
      <c r="AF221" s="56">
        <v>45114.25</v>
      </c>
    </row>
    <row r="222" spans="3:32">
      <c r="C222" s="102">
        <v>213</v>
      </c>
      <c r="D222" s="103"/>
      <c r="E222" s="52" t="s">
        <v>3707</v>
      </c>
      <c r="F222" s="104" t="s">
        <v>3708</v>
      </c>
      <c r="G222" s="105"/>
      <c r="H222" s="103"/>
      <c r="I222" s="104" t="s">
        <v>140</v>
      </c>
      <c r="J222" s="103"/>
      <c r="K222" s="52" t="s">
        <v>3709</v>
      </c>
      <c r="L222" s="53" t="s">
        <v>2398</v>
      </c>
      <c r="M222" s="53" t="s">
        <v>2399</v>
      </c>
      <c r="N222" s="53" t="s">
        <v>2377</v>
      </c>
      <c r="O222" s="53" t="s">
        <v>2378</v>
      </c>
      <c r="P222" s="53" t="s">
        <v>2379</v>
      </c>
      <c r="Q222" s="52" t="s">
        <v>2380</v>
      </c>
      <c r="R222" s="54">
        <v>4.4011001797202144E+16</v>
      </c>
      <c r="S222" s="55">
        <v>34675</v>
      </c>
      <c r="T222" s="52">
        <v>1994</v>
      </c>
      <c r="U222" s="52" t="s">
        <v>2471</v>
      </c>
      <c r="V222" s="55">
        <v>34710</v>
      </c>
      <c r="W222" s="52"/>
      <c r="X222" s="52">
        <v>35</v>
      </c>
      <c r="Y222" s="52">
        <v>48</v>
      </c>
      <c r="Z222" s="53" t="s">
        <v>3710</v>
      </c>
      <c r="AA222" s="53" t="s">
        <v>3711</v>
      </c>
      <c r="AB222" s="53" t="s">
        <v>2384</v>
      </c>
      <c r="AC222" s="53" t="s">
        <v>2385</v>
      </c>
      <c r="AD222" s="53" t="s">
        <v>3712</v>
      </c>
      <c r="AE222" s="52" t="s">
        <v>2387</v>
      </c>
      <c r="AF222" s="56">
        <v>45114.25</v>
      </c>
    </row>
    <row r="223" spans="3:32">
      <c r="C223" s="102">
        <v>214</v>
      </c>
      <c r="D223" s="103"/>
      <c r="E223" s="52" t="s">
        <v>3713</v>
      </c>
      <c r="F223" s="104" t="s">
        <v>3714</v>
      </c>
      <c r="G223" s="105"/>
      <c r="H223" s="103"/>
      <c r="I223" s="104" t="s">
        <v>3715</v>
      </c>
      <c r="J223" s="103"/>
      <c r="K223" s="52" t="s">
        <v>3716</v>
      </c>
      <c r="L223" s="53" t="s">
        <v>2375</v>
      </c>
      <c r="M223" s="53" t="s">
        <v>2376</v>
      </c>
      <c r="N223" s="53" t="s">
        <v>2377</v>
      </c>
      <c r="O223" s="53" t="s">
        <v>2378</v>
      </c>
      <c r="P223" s="53" t="s">
        <v>2379</v>
      </c>
      <c r="Q223" s="52" t="s">
        <v>2380</v>
      </c>
      <c r="R223" s="54">
        <v>3018771979</v>
      </c>
      <c r="S223" s="55">
        <v>29789</v>
      </c>
      <c r="T223" s="52">
        <v>1981</v>
      </c>
      <c r="U223" s="52" t="s">
        <v>2432</v>
      </c>
      <c r="V223" s="55">
        <v>29784</v>
      </c>
      <c r="W223" s="55">
        <v>40416</v>
      </c>
      <c r="X223" s="52">
        <v>0</v>
      </c>
      <c r="Y223" s="52">
        <v>0</v>
      </c>
      <c r="Z223" s="53" t="s">
        <v>3717</v>
      </c>
      <c r="AA223" s="53" t="s">
        <v>3718</v>
      </c>
      <c r="AB223" s="53" t="s">
        <v>2384</v>
      </c>
      <c r="AC223" s="53" t="s">
        <v>2385</v>
      </c>
      <c r="AD223" s="53"/>
      <c r="AE223" s="52" t="s">
        <v>2387</v>
      </c>
      <c r="AF223" s="56">
        <v>45114.25</v>
      </c>
    </row>
    <row r="224" spans="3:32">
      <c r="C224" s="102">
        <v>215</v>
      </c>
      <c r="D224" s="103"/>
      <c r="E224" s="52" t="s">
        <v>3719</v>
      </c>
      <c r="F224" s="104" t="s">
        <v>3720</v>
      </c>
      <c r="G224" s="105"/>
      <c r="H224" s="103"/>
      <c r="I224" s="104" t="s">
        <v>141</v>
      </c>
      <c r="J224" s="103"/>
      <c r="K224" s="52" t="s">
        <v>3721</v>
      </c>
      <c r="L224" s="53" t="s">
        <v>2398</v>
      </c>
      <c r="M224" s="53" t="s">
        <v>2399</v>
      </c>
      <c r="N224" s="53" t="s">
        <v>2377</v>
      </c>
      <c r="O224" s="53" t="s">
        <v>2378</v>
      </c>
      <c r="P224" s="53" t="s">
        <v>2379</v>
      </c>
      <c r="Q224" s="52" t="s">
        <v>2380</v>
      </c>
      <c r="R224" s="54">
        <v>4.4000003540199712E+16</v>
      </c>
      <c r="S224" s="55">
        <v>35598</v>
      </c>
      <c r="T224" s="52">
        <v>1997</v>
      </c>
      <c r="U224" s="52" t="s">
        <v>2422</v>
      </c>
      <c r="V224" s="55">
        <v>35765</v>
      </c>
      <c r="W224" s="52"/>
      <c r="X224" s="52">
        <v>6</v>
      </c>
      <c r="Y224" s="52">
        <v>7</v>
      </c>
      <c r="Z224" s="53" t="s">
        <v>3722</v>
      </c>
      <c r="AA224" s="53" t="s">
        <v>3723</v>
      </c>
      <c r="AB224" s="53" t="s">
        <v>2641</v>
      </c>
      <c r="AC224" s="53" t="s">
        <v>2642</v>
      </c>
      <c r="AD224" s="53" t="s">
        <v>3724</v>
      </c>
      <c r="AE224" s="52" t="s">
        <v>2517</v>
      </c>
      <c r="AF224" s="56">
        <v>45114.25</v>
      </c>
    </row>
    <row r="225" spans="3:32">
      <c r="C225" s="102">
        <v>216</v>
      </c>
      <c r="D225" s="103"/>
      <c r="E225" s="52" t="s">
        <v>3725</v>
      </c>
      <c r="F225" s="104" t="s">
        <v>3726</v>
      </c>
      <c r="G225" s="105"/>
      <c r="H225" s="103"/>
      <c r="I225" s="104" t="s">
        <v>3727</v>
      </c>
      <c r="J225" s="103"/>
      <c r="K225" s="52" t="s">
        <v>3728</v>
      </c>
      <c r="L225" s="53" t="s">
        <v>2559</v>
      </c>
      <c r="M225" s="53" t="s">
        <v>2376</v>
      </c>
      <c r="N225" s="53" t="s">
        <v>2377</v>
      </c>
      <c r="O225" s="53" t="s">
        <v>2378</v>
      </c>
      <c r="P225" s="53" t="s">
        <v>2379</v>
      </c>
      <c r="Q225" s="52" t="s">
        <v>2380</v>
      </c>
      <c r="R225" s="54">
        <v>4.40000052541996E+16</v>
      </c>
      <c r="S225" s="55">
        <v>35082</v>
      </c>
      <c r="T225" s="52">
        <v>1996</v>
      </c>
      <c r="U225" s="52" t="s">
        <v>2412</v>
      </c>
      <c r="V225" s="55">
        <v>35543</v>
      </c>
      <c r="W225" s="55">
        <v>35543</v>
      </c>
      <c r="X225" s="52">
        <v>0</v>
      </c>
      <c r="Y225" s="52">
        <v>0</v>
      </c>
      <c r="Z225" s="53" t="s">
        <v>3729</v>
      </c>
      <c r="AA225" s="53" t="s">
        <v>3723</v>
      </c>
      <c r="AB225" s="53" t="s">
        <v>3730</v>
      </c>
      <c r="AC225" s="53" t="s">
        <v>2642</v>
      </c>
      <c r="AD225" s="53"/>
      <c r="AE225" s="52" t="s">
        <v>2517</v>
      </c>
      <c r="AF225" s="56">
        <v>45114.25</v>
      </c>
    </row>
    <row r="226" spans="3:32">
      <c r="C226" s="102">
        <v>217</v>
      </c>
      <c r="D226" s="103"/>
      <c r="E226" s="52" t="s">
        <v>3731</v>
      </c>
      <c r="F226" s="104" t="s">
        <v>3732</v>
      </c>
      <c r="G226" s="105"/>
      <c r="H226" s="103"/>
      <c r="I226" s="104" t="s">
        <v>142</v>
      </c>
      <c r="J226" s="103"/>
      <c r="K226" s="52" t="s">
        <v>3733</v>
      </c>
      <c r="L226" s="53" t="s">
        <v>2398</v>
      </c>
      <c r="M226" s="53" t="s">
        <v>2399</v>
      </c>
      <c r="N226" s="53" t="s">
        <v>2377</v>
      </c>
      <c r="O226" s="53" t="s">
        <v>2378</v>
      </c>
      <c r="P226" s="53" t="s">
        <v>2379</v>
      </c>
      <c r="Q226" s="52" t="s">
        <v>2380</v>
      </c>
      <c r="R226" s="54">
        <v>300000037151986</v>
      </c>
      <c r="S226" s="55">
        <v>31552</v>
      </c>
      <c r="T226" s="52">
        <v>1986</v>
      </c>
      <c r="U226" s="52" t="s">
        <v>2456</v>
      </c>
      <c r="V226" s="55">
        <v>31625</v>
      </c>
      <c r="W226" s="52"/>
      <c r="X226" s="52">
        <v>1</v>
      </c>
      <c r="Y226" s="52">
        <v>2</v>
      </c>
      <c r="Z226" s="53" t="s">
        <v>3734</v>
      </c>
      <c r="AA226" s="53" t="s">
        <v>3735</v>
      </c>
      <c r="AB226" s="53" t="s">
        <v>3736</v>
      </c>
      <c r="AC226" s="53" t="s">
        <v>3737</v>
      </c>
      <c r="AD226" s="53" t="s">
        <v>3738</v>
      </c>
      <c r="AE226" s="52" t="s">
        <v>2496</v>
      </c>
      <c r="AF226" s="56">
        <v>45114.25</v>
      </c>
    </row>
    <row r="227" spans="3:32">
      <c r="C227" s="102">
        <v>218</v>
      </c>
      <c r="D227" s="103"/>
      <c r="E227" s="52" t="s">
        <v>3739</v>
      </c>
      <c r="F227" s="104" t="s">
        <v>3740</v>
      </c>
      <c r="G227" s="105"/>
      <c r="H227" s="103"/>
      <c r="I227" s="104" t="s">
        <v>144</v>
      </c>
      <c r="J227" s="103"/>
      <c r="K227" s="52" t="s">
        <v>3741</v>
      </c>
      <c r="L227" s="53" t="s">
        <v>2398</v>
      </c>
      <c r="M227" s="53" t="s">
        <v>2399</v>
      </c>
      <c r="N227" s="53" t="s">
        <v>2453</v>
      </c>
      <c r="O227" s="53" t="s">
        <v>2454</v>
      </c>
      <c r="P227" s="53" t="s">
        <v>2455</v>
      </c>
      <c r="Q227" s="52" t="s">
        <v>2380</v>
      </c>
      <c r="R227" s="54">
        <v>282301982</v>
      </c>
      <c r="S227" s="55">
        <v>30131</v>
      </c>
      <c r="T227" s="52">
        <v>1982</v>
      </c>
      <c r="U227" s="52" t="s">
        <v>2422</v>
      </c>
      <c r="V227" s="55">
        <v>30195</v>
      </c>
      <c r="W227" s="52"/>
      <c r="X227" s="52">
        <v>4</v>
      </c>
      <c r="Y227" s="52">
        <v>13</v>
      </c>
      <c r="Z227" s="53" t="s">
        <v>3742</v>
      </c>
      <c r="AA227" s="53" t="s">
        <v>3025</v>
      </c>
      <c r="AB227" s="53" t="s">
        <v>2441</v>
      </c>
      <c r="AC227" s="53" t="s">
        <v>2442</v>
      </c>
      <c r="AD227" s="53" t="s">
        <v>3743</v>
      </c>
      <c r="AE227" s="52" t="s">
        <v>2444</v>
      </c>
      <c r="AF227" s="56">
        <v>45114.25</v>
      </c>
    </row>
    <row r="228" spans="3:32">
      <c r="C228" s="102">
        <v>219</v>
      </c>
      <c r="D228" s="103"/>
      <c r="E228" s="52" t="s">
        <v>3744</v>
      </c>
      <c r="F228" s="104" t="s">
        <v>3745</v>
      </c>
      <c r="G228" s="105"/>
      <c r="H228" s="103"/>
      <c r="I228" s="104" t="s">
        <v>145</v>
      </c>
      <c r="J228" s="103"/>
      <c r="K228" s="52" t="s">
        <v>3746</v>
      </c>
      <c r="L228" s="53" t="s">
        <v>2398</v>
      </c>
      <c r="M228" s="53" t="s">
        <v>2399</v>
      </c>
      <c r="N228" s="53" t="s">
        <v>2377</v>
      </c>
      <c r="O228" s="53" t="s">
        <v>2378</v>
      </c>
      <c r="P228" s="53" t="s">
        <v>2379</v>
      </c>
      <c r="Q228" s="52" t="s">
        <v>2380</v>
      </c>
      <c r="R228" s="54">
        <v>4.4011003807201968E+16</v>
      </c>
      <c r="S228" s="55">
        <v>34164</v>
      </c>
      <c r="T228" s="52">
        <v>1993</v>
      </c>
      <c r="U228" s="52" t="s">
        <v>2432</v>
      </c>
      <c r="V228" s="55">
        <v>34337</v>
      </c>
      <c r="W228" s="52"/>
      <c r="X228" s="52">
        <v>2</v>
      </c>
      <c r="Y228" s="52">
        <v>15</v>
      </c>
      <c r="Z228" s="53" t="s">
        <v>3747</v>
      </c>
      <c r="AA228" s="53" t="s">
        <v>3748</v>
      </c>
      <c r="AB228" s="53" t="s">
        <v>2384</v>
      </c>
      <c r="AC228" s="53" t="s">
        <v>2385</v>
      </c>
      <c r="AD228" s="53" t="s">
        <v>3749</v>
      </c>
      <c r="AE228" s="52" t="s">
        <v>2387</v>
      </c>
      <c r="AF228" s="56">
        <v>45114.25</v>
      </c>
    </row>
    <row r="229" spans="3:32">
      <c r="C229" s="102">
        <v>220</v>
      </c>
      <c r="D229" s="103"/>
      <c r="E229" s="52" t="s">
        <v>3750</v>
      </c>
      <c r="F229" s="104" t="s">
        <v>3751</v>
      </c>
      <c r="G229" s="105"/>
      <c r="H229" s="103"/>
      <c r="I229" s="104" t="s">
        <v>146</v>
      </c>
      <c r="J229" s="103"/>
      <c r="K229" s="52" t="s">
        <v>3752</v>
      </c>
      <c r="L229" s="53" t="s">
        <v>2398</v>
      </c>
      <c r="M229" s="53" t="s">
        <v>2399</v>
      </c>
      <c r="N229" s="53" t="s">
        <v>2377</v>
      </c>
      <c r="O229" s="53" t="s">
        <v>2378</v>
      </c>
      <c r="P229" s="53" t="s">
        <v>2379</v>
      </c>
      <c r="Q229" s="52" t="s">
        <v>2380</v>
      </c>
      <c r="R229" s="54">
        <v>3018711979</v>
      </c>
      <c r="S229" s="55">
        <v>29362</v>
      </c>
      <c r="T229" s="52">
        <v>1980</v>
      </c>
      <c r="U229" s="52" t="s">
        <v>2456</v>
      </c>
      <c r="V229" s="55">
        <v>29362</v>
      </c>
      <c r="W229" s="52"/>
      <c r="X229" s="52">
        <v>2</v>
      </c>
      <c r="Y229" s="52">
        <v>9</v>
      </c>
      <c r="Z229" s="53" t="s">
        <v>3753</v>
      </c>
      <c r="AA229" s="53" t="s">
        <v>3754</v>
      </c>
      <c r="AB229" s="53" t="s">
        <v>3755</v>
      </c>
      <c r="AC229" s="53" t="s">
        <v>2385</v>
      </c>
      <c r="AD229" s="53" t="s">
        <v>3756</v>
      </c>
      <c r="AE229" s="52" t="s">
        <v>2387</v>
      </c>
      <c r="AF229" s="56">
        <v>45114.25</v>
      </c>
    </row>
    <row r="230" spans="3:32">
      <c r="C230" s="102">
        <v>221</v>
      </c>
      <c r="D230" s="103"/>
      <c r="E230" s="52" t="s">
        <v>3757</v>
      </c>
      <c r="F230" s="104" t="s">
        <v>3758</v>
      </c>
      <c r="G230" s="105"/>
      <c r="H230" s="103"/>
      <c r="I230" s="104" t="s">
        <v>147</v>
      </c>
      <c r="J230" s="103"/>
      <c r="K230" s="52" t="s">
        <v>3759</v>
      </c>
      <c r="L230" s="53" t="s">
        <v>2398</v>
      </c>
      <c r="M230" s="53" t="s">
        <v>2399</v>
      </c>
      <c r="N230" s="53" t="s">
        <v>2453</v>
      </c>
      <c r="O230" s="53" t="s">
        <v>2470</v>
      </c>
      <c r="P230" s="53" t="s">
        <v>2455</v>
      </c>
      <c r="Q230" s="52" t="s">
        <v>2380</v>
      </c>
      <c r="R230" s="54">
        <v>4.4011006873202112E+16</v>
      </c>
      <c r="S230" s="55">
        <v>28968</v>
      </c>
      <c r="T230" s="52">
        <v>1979</v>
      </c>
      <c r="U230" s="52" t="s">
        <v>2449</v>
      </c>
      <c r="V230" s="55">
        <v>28398</v>
      </c>
      <c r="W230" s="52"/>
      <c r="X230" s="52">
        <v>2</v>
      </c>
      <c r="Y230" s="52">
        <v>2</v>
      </c>
      <c r="Z230" s="53" t="s">
        <v>3760</v>
      </c>
      <c r="AA230" s="53" t="s">
        <v>3761</v>
      </c>
      <c r="AB230" s="53" t="s">
        <v>2641</v>
      </c>
      <c r="AC230" s="53" t="s">
        <v>2642</v>
      </c>
      <c r="AD230" s="53" t="s">
        <v>3762</v>
      </c>
      <c r="AE230" s="52" t="s">
        <v>2517</v>
      </c>
      <c r="AF230" s="56">
        <v>45114.25</v>
      </c>
    </row>
    <row r="231" spans="3:32">
      <c r="C231" s="102">
        <v>222</v>
      </c>
      <c r="D231" s="103"/>
      <c r="E231" s="52" t="s">
        <v>3763</v>
      </c>
      <c r="F231" s="104" t="s">
        <v>3764</v>
      </c>
      <c r="G231" s="105"/>
      <c r="H231" s="103"/>
      <c r="I231" s="104" t="s">
        <v>3765</v>
      </c>
      <c r="J231" s="103"/>
      <c r="K231" s="52" t="s">
        <v>3766</v>
      </c>
      <c r="L231" s="53" t="s">
        <v>2559</v>
      </c>
      <c r="M231" s="53" t="s">
        <v>2376</v>
      </c>
      <c r="N231" s="53" t="s">
        <v>2377</v>
      </c>
      <c r="O231" s="53" t="s">
        <v>2378</v>
      </c>
      <c r="P231" s="53" t="s">
        <v>2379</v>
      </c>
      <c r="Q231" s="52" t="s">
        <v>2380</v>
      </c>
      <c r="R231" s="54">
        <v>30002411988</v>
      </c>
      <c r="S231" s="55">
        <v>32357</v>
      </c>
      <c r="T231" s="52">
        <v>1988</v>
      </c>
      <c r="U231" s="52" t="s">
        <v>2381</v>
      </c>
      <c r="V231" s="55">
        <v>32448</v>
      </c>
      <c r="W231" s="55">
        <v>36284</v>
      </c>
      <c r="X231" s="52">
        <v>0</v>
      </c>
      <c r="Y231" s="52">
        <v>0</v>
      </c>
      <c r="Z231" s="53"/>
      <c r="AA231" s="53"/>
      <c r="AB231" s="53" t="s">
        <v>2384</v>
      </c>
      <c r="AC231" s="53" t="s">
        <v>2385</v>
      </c>
      <c r="AD231" s="53"/>
      <c r="AE231" s="52" t="s">
        <v>2387</v>
      </c>
      <c r="AF231" s="56">
        <v>45114.25</v>
      </c>
    </row>
    <row r="232" spans="3:32">
      <c r="C232" s="102">
        <v>223</v>
      </c>
      <c r="D232" s="103"/>
      <c r="E232" s="52" t="s">
        <v>3767</v>
      </c>
      <c r="F232" s="104" t="s">
        <v>3768</v>
      </c>
      <c r="G232" s="105"/>
      <c r="H232" s="103"/>
      <c r="I232" s="104" t="s">
        <v>148</v>
      </c>
      <c r="J232" s="103"/>
      <c r="K232" s="52" t="s">
        <v>3769</v>
      </c>
      <c r="L232" s="53" t="s">
        <v>2398</v>
      </c>
      <c r="M232" s="53" t="s">
        <v>2399</v>
      </c>
      <c r="N232" s="53" t="s">
        <v>2377</v>
      </c>
      <c r="O232" s="53" t="s">
        <v>2378</v>
      </c>
      <c r="P232" s="53" t="s">
        <v>2379</v>
      </c>
      <c r="Q232" s="52" t="s">
        <v>2625</v>
      </c>
      <c r="R232" s="54">
        <v>3018691979</v>
      </c>
      <c r="S232" s="55">
        <v>29209</v>
      </c>
      <c r="T232" s="52">
        <v>1979</v>
      </c>
      <c r="U232" s="52" t="s">
        <v>2471</v>
      </c>
      <c r="V232" s="55">
        <v>29209</v>
      </c>
      <c r="W232" s="52"/>
      <c r="X232" s="52">
        <v>17</v>
      </c>
      <c r="Y232" s="52">
        <v>39</v>
      </c>
      <c r="Z232" s="53" t="s">
        <v>3770</v>
      </c>
      <c r="AA232" s="53" t="s">
        <v>3771</v>
      </c>
      <c r="AB232" s="53" t="s">
        <v>2384</v>
      </c>
      <c r="AC232" s="53" t="s">
        <v>2385</v>
      </c>
      <c r="AD232" s="53" t="s">
        <v>3772</v>
      </c>
      <c r="AE232" s="52" t="s">
        <v>2387</v>
      </c>
      <c r="AF232" s="56">
        <v>45114.25</v>
      </c>
    </row>
    <row r="233" spans="3:32">
      <c r="C233" s="102">
        <v>224</v>
      </c>
      <c r="D233" s="103"/>
      <c r="E233" s="52" t="s">
        <v>3773</v>
      </c>
      <c r="F233" s="104" t="s">
        <v>3774</v>
      </c>
      <c r="G233" s="105"/>
      <c r="H233" s="103"/>
      <c r="I233" s="104" t="s">
        <v>958</v>
      </c>
      <c r="J233" s="103"/>
      <c r="K233" s="52" t="s">
        <v>3775</v>
      </c>
      <c r="L233" s="53" t="s">
        <v>2421</v>
      </c>
      <c r="M233" s="53" t="s">
        <v>2376</v>
      </c>
      <c r="N233" s="53" t="s">
        <v>2377</v>
      </c>
      <c r="O233" s="53" t="s">
        <v>2378</v>
      </c>
      <c r="P233" s="53" t="s">
        <v>2379</v>
      </c>
      <c r="Q233" s="52" t="s">
        <v>2380</v>
      </c>
      <c r="R233" s="54">
        <v>4.400000826319976E+16</v>
      </c>
      <c r="S233" s="55">
        <v>35786</v>
      </c>
      <c r="T233" s="52">
        <v>1997</v>
      </c>
      <c r="U233" s="52" t="s">
        <v>2471</v>
      </c>
      <c r="V233" s="55">
        <v>35880</v>
      </c>
      <c r="W233" s="55">
        <v>41222</v>
      </c>
      <c r="X233" s="52">
        <v>0</v>
      </c>
      <c r="Y233" s="52">
        <v>0</v>
      </c>
      <c r="Z233" s="53" t="s">
        <v>3776</v>
      </c>
      <c r="AA233" s="53" t="s">
        <v>3777</v>
      </c>
      <c r="AB233" s="53" t="s">
        <v>2384</v>
      </c>
      <c r="AC233" s="53" t="s">
        <v>2385</v>
      </c>
      <c r="AD233" s="53" t="s">
        <v>3778</v>
      </c>
      <c r="AE233" s="52" t="s">
        <v>2387</v>
      </c>
      <c r="AF233" s="56">
        <v>45114.25</v>
      </c>
    </row>
    <row r="234" spans="3:32">
      <c r="C234" s="102">
        <v>225</v>
      </c>
      <c r="D234" s="103"/>
      <c r="E234" s="52" t="s">
        <v>3779</v>
      </c>
      <c r="F234" s="104" t="s">
        <v>3780</v>
      </c>
      <c r="G234" s="105"/>
      <c r="H234" s="103"/>
      <c r="I234" s="104" t="s">
        <v>150</v>
      </c>
      <c r="J234" s="103"/>
      <c r="K234" s="52" t="s">
        <v>3781</v>
      </c>
      <c r="L234" s="53" t="s">
        <v>2398</v>
      </c>
      <c r="M234" s="53" t="s">
        <v>2399</v>
      </c>
      <c r="N234" s="53" t="s">
        <v>2377</v>
      </c>
      <c r="O234" s="53" t="s">
        <v>2378</v>
      </c>
      <c r="P234" s="53" t="s">
        <v>2379</v>
      </c>
      <c r="Q234" s="52" t="s">
        <v>2380</v>
      </c>
      <c r="R234" s="54">
        <v>4.400000331119948E+16</v>
      </c>
      <c r="S234" s="55">
        <v>29209</v>
      </c>
      <c r="T234" s="52">
        <v>1979</v>
      </c>
      <c r="U234" s="52" t="s">
        <v>2471</v>
      </c>
      <c r="V234" s="55">
        <v>29209</v>
      </c>
      <c r="W234" s="52"/>
      <c r="X234" s="52">
        <v>2</v>
      </c>
      <c r="Y234" s="52">
        <v>12</v>
      </c>
      <c r="Z234" s="53" t="s">
        <v>3782</v>
      </c>
      <c r="AA234" s="53" t="s">
        <v>3783</v>
      </c>
      <c r="AB234" s="53" t="s">
        <v>2384</v>
      </c>
      <c r="AC234" s="53" t="s">
        <v>2385</v>
      </c>
      <c r="AD234" s="53" t="s">
        <v>3784</v>
      </c>
      <c r="AE234" s="52" t="s">
        <v>2387</v>
      </c>
      <c r="AF234" s="56">
        <v>45114.25</v>
      </c>
    </row>
    <row r="235" spans="3:32">
      <c r="C235" s="102">
        <v>226</v>
      </c>
      <c r="D235" s="103"/>
      <c r="E235" s="52" t="s">
        <v>3785</v>
      </c>
      <c r="F235" s="104" t="s">
        <v>3786</v>
      </c>
      <c r="G235" s="105"/>
      <c r="H235" s="103"/>
      <c r="I235" s="104" t="s">
        <v>3787</v>
      </c>
      <c r="J235" s="103"/>
      <c r="K235" s="52" t="s">
        <v>3788</v>
      </c>
      <c r="L235" s="53" t="s">
        <v>2375</v>
      </c>
      <c r="M235" s="53" t="s">
        <v>2376</v>
      </c>
      <c r="N235" s="53" t="s">
        <v>2377</v>
      </c>
      <c r="O235" s="53" t="s">
        <v>2378</v>
      </c>
      <c r="P235" s="53" t="s">
        <v>2379</v>
      </c>
      <c r="Q235" s="52" t="s">
        <v>2380</v>
      </c>
      <c r="R235" s="54">
        <v>300000058551987</v>
      </c>
      <c r="S235" s="55">
        <v>32555</v>
      </c>
      <c r="T235" s="52">
        <v>1989</v>
      </c>
      <c r="U235" s="52" t="s">
        <v>2521</v>
      </c>
      <c r="V235" s="55">
        <v>32667</v>
      </c>
      <c r="W235" s="55">
        <v>41596</v>
      </c>
      <c r="X235" s="52">
        <v>0</v>
      </c>
      <c r="Y235" s="52">
        <v>0</v>
      </c>
      <c r="Z235" s="53" t="s">
        <v>3789</v>
      </c>
      <c r="AA235" s="53" t="s">
        <v>3790</v>
      </c>
      <c r="AB235" s="53" t="s">
        <v>2384</v>
      </c>
      <c r="AC235" s="53" t="s">
        <v>2385</v>
      </c>
      <c r="AD235" s="53"/>
      <c r="AE235" s="52" t="s">
        <v>2387</v>
      </c>
      <c r="AF235" s="56">
        <v>45114.25</v>
      </c>
    </row>
    <row r="236" spans="3:32">
      <c r="C236" s="102">
        <v>227</v>
      </c>
      <c r="D236" s="103"/>
      <c r="E236" s="52" t="s">
        <v>3791</v>
      </c>
      <c r="F236" s="104" t="s">
        <v>3792</v>
      </c>
      <c r="G236" s="105"/>
      <c r="H236" s="103"/>
      <c r="I236" s="104" t="s">
        <v>151</v>
      </c>
      <c r="J236" s="103"/>
      <c r="K236" s="52" t="s">
        <v>3793</v>
      </c>
      <c r="L236" s="53" t="s">
        <v>2398</v>
      </c>
      <c r="M236" s="53" t="s">
        <v>2399</v>
      </c>
      <c r="N236" s="53" t="s">
        <v>2377</v>
      </c>
      <c r="O236" s="53" t="s">
        <v>2378</v>
      </c>
      <c r="P236" s="53" t="s">
        <v>2379</v>
      </c>
      <c r="Q236" s="52" t="s">
        <v>2380</v>
      </c>
      <c r="R236" s="54">
        <v>348481983</v>
      </c>
      <c r="S236" s="55">
        <v>31020</v>
      </c>
      <c r="T236" s="52">
        <v>1984</v>
      </c>
      <c r="U236" s="52" t="s">
        <v>2471</v>
      </c>
      <c r="V236" s="55">
        <v>30987</v>
      </c>
      <c r="W236" s="52"/>
      <c r="X236" s="52">
        <v>1</v>
      </c>
      <c r="Y236" s="52">
        <v>8</v>
      </c>
      <c r="Z236" s="53" t="s">
        <v>3794</v>
      </c>
      <c r="AA236" s="53" t="s">
        <v>3328</v>
      </c>
      <c r="AB236" s="53" t="s">
        <v>2384</v>
      </c>
      <c r="AC236" s="53" t="s">
        <v>2385</v>
      </c>
      <c r="AD236" s="53" t="s">
        <v>3795</v>
      </c>
      <c r="AE236" s="52" t="s">
        <v>2387</v>
      </c>
      <c r="AF236" s="56">
        <v>45114.25</v>
      </c>
    </row>
    <row r="237" spans="3:32">
      <c r="C237" s="102">
        <v>228</v>
      </c>
      <c r="D237" s="103"/>
      <c r="E237" s="52" t="s">
        <v>3796</v>
      </c>
      <c r="F237" s="104" t="s">
        <v>3797</v>
      </c>
      <c r="G237" s="105"/>
      <c r="H237" s="103"/>
      <c r="I237" s="104" t="s">
        <v>3798</v>
      </c>
      <c r="J237" s="103"/>
      <c r="K237" s="52" t="s">
        <v>3799</v>
      </c>
      <c r="L237" s="53" t="s">
        <v>2559</v>
      </c>
      <c r="M237" s="53" t="s">
        <v>2376</v>
      </c>
      <c r="N237" s="53" t="s">
        <v>2377</v>
      </c>
      <c r="O237" s="53" t="s">
        <v>2378</v>
      </c>
      <c r="P237" s="53" t="s">
        <v>2379</v>
      </c>
      <c r="Q237" s="52" t="s">
        <v>2380</v>
      </c>
      <c r="R237" s="54">
        <v>240000004421992</v>
      </c>
      <c r="S237" s="55">
        <v>33865</v>
      </c>
      <c r="T237" s="52">
        <v>1992</v>
      </c>
      <c r="U237" s="52" t="s">
        <v>2464</v>
      </c>
      <c r="V237" s="55">
        <v>34029</v>
      </c>
      <c r="W237" s="55">
        <v>37342</v>
      </c>
      <c r="X237" s="52">
        <v>0</v>
      </c>
      <c r="Y237" s="52">
        <v>0</v>
      </c>
      <c r="Z237" s="53"/>
      <c r="AA237" s="53"/>
      <c r="AB237" s="53" t="s">
        <v>2641</v>
      </c>
      <c r="AC237" s="53" t="s">
        <v>2642</v>
      </c>
      <c r="AD237" s="53"/>
      <c r="AE237" s="52" t="s">
        <v>2517</v>
      </c>
      <c r="AF237" s="56">
        <v>45114.25</v>
      </c>
    </row>
    <row r="238" spans="3:32">
      <c r="C238" s="102">
        <v>229</v>
      </c>
      <c r="D238" s="103"/>
      <c r="E238" s="52" t="s">
        <v>3800</v>
      </c>
      <c r="F238" s="104" t="s">
        <v>3801</v>
      </c>
      <c r="G238" s="105"/>
      <c r="H238" s="103"/>
      <c r="I238" s="104" t="s">
        <v>152</v>
      </c>
      <c r="J238" s="103"/>
      <c r="K238" s="52" t="s">
        <v>3802</v>
      </c>
      <c r="L238" s="53" t="s">
        <v>2398</v>
      </c>
      <c r="M238" s="53" t="s">
        <v>2399</v>
      </c>
      <c r="N238" s="53" t="s">
        <v>2377</v>
      </c>
      <c r="O238" s="53" t="s">
        <v>2411</v>
      </c>
      <c r="P238" s="53" t="s">
        <v>2411</v>
      </c>
      <c r="Q238" s="52" t="s">
        <v>2380</v>
      </c>
      <c r="R238" s="54">
        <v>4.4000001606200712E+16</v>
      </c>
      <c r="S238" s="55">
        <v>39308</v>
      </c>
      <c r="T238" s="52">
        <v>2007</v>
      </c>
      <c r="U238" s="52" t="s">
        <v>2381</v>
      </c>
      <c r="V238" s="55">
        <v>39665</v>
      </c>
      <c r="W238" s="52"/>
      <c r="X238" s="52">
        <v>1</v>
      </c>
      <c r="Y238" s="52">
        <v>96</v>
      </c>
      <c r="Z238" s="53" t="s">
        <v>3803</v>
      </c>
      <c r="AA238" s="53" t="s">
        <v>3804</v>
      </c>
      <c r="AB238" s="53" t="s">
        <v>2514</v>
      </c>
      <c r="AC238" s="53" t="s">
        <v>2515</v>
      </c>
      <c r="AD238" s="53" t="s">
        <v>3805</v>
      </c>
      <c r="AE238" s="52" t="s">
        <v>2517</v>
      </c>
      <c r="AF238" s="56">
        <v>45114.25</v>
      </c>
    </row>
    <row r="239" spans="3:32">
      <c r="C239" s="102">
        <v>230</v>
      </c>
      <c r="D239" s="103"/>
      <c r="E239" s="52" t="s">
        <v>3806</v>
      </c>
      <c r="F239" s="104" t="s">
        <v>3807</v>
      </c>
      <c r="G239" s="105"/>
      <c r="H239" s="103"/>
      <c r="I239" s="104" t="s">
        <v>153</v>
      </c>
      <c r="J239" s="103"/>
      <c r="K239" s="52" t="s">
        <v>3808</v>
      </c>
      <c r="L239" s="53" t="s">
        <v>2398</v>
      </c>
      <c r="M239" s="53" t="s">
        <v>2399</v>
      </c>
      <c r="N239" s="53" t="s">
        <v>2377</v>
      </c>
      <c r="O239" s="53" t="s">
        <v>2378</v>
      </c>
      <c r="P239" s="53" t="s">
        <v>2379</v>
      </c>
      <c r="Q239" s="52" t="s">
        <v>2380</v>
      </c>
      <c r="R239" s="54">
        <v>4.4000001223200048E+16</v>
      </c>
      <c r="S239" s="55">
        <v>36703</v>
      </c>
      <c r="T239" s="52">
        <v>2000</v>
      </c>
      <c r="U239" s="52" t="s">
        <v>2422</v>
      </c>
      <c r="V239" s="55">
        <v>36708</v>
      </c>
      <c r="W239" s="52"/>
      <c r="X239" s="52">
        <v>1</v>
      </c>
      <c r="Y239" s="52">
        <v>16</v>
      </c>
      <c r="Z239" s="53" t="s">
        <v>3809</v>
      </c>
      <c r="AA239" s="53" t="s">
        <v>3810</v>
      </c>
      <c r="AB239" s="53" t="s">
        <v>2384</v>
      </c>
      <c r="AC239" s="53" t="s">
        <v>2385</v>
      </c>
      <c r="AD239" s="53" t="s">
        <v>3811</v>
      </c>
      <c r="AE239" s="52" t="s">
        <v>2387</v>
      </c>
      <c r="AF239" s="56">
        <v>45114.25</v>
      </c>
    </row>
    <row r="240" spans="3:32">
      <c r="C240" s="102">
        <v>231</v>
      </c>
      <c r="D240" s="103"/>
      <c r="E240" s="52" t="s">
        <v>3812</v>
      </c>
      <c r="F240" s="104" t="s">
        <v>3813</v>
      </c>
      <c r="G240" s="105"/>
      <c r="H240" s="103"/>
      <c r="I240" s="104" t="s">
        <v>3814</v>
      </c>
      <c r="J240" s="103"/>
      <c r="K240" s="52" t="s">
        <v>3815</v>
      </c>
      <c r="L240" s="53" t="s">
        <v>2375</v>
      </c>
      <c r="M240" s="53" t="s">
        <v>2376</v>
      </c>
      <c r="N240" s="53" t="s">
        <v>2377</v>
      </c>
      <c r="O240" s="53" t="s">
        <v>2378</v>
      </c>
      <c r="P240" s="53" t="s">
        <v>2379</v>
      </c>
      <c r="Q240" s="52" t="s">
        <v>2380</v>
      </c>
      <c r="R240" s="54">
        <v>240000036571991</v>
      </c>
      <c r="S240" s="55">
        <v>33563</v>
      </c>
      <c r="T240" s="52">
        <v>1991</v>
      </c>
      <c r="U240" s="52" t="s">
        <v>2484</v>
      </c>
      <c r="V240" s="55">
        <v>33664</v>
      </c>
      <c r="W240" s="55">
        <v>43019</v>
      </c>
      <c r="X240" s="52">
        <v>0</v>
      </c>
      <c r="Y240" s="52">
        <v>0</v>
      </c>
      <c r="Z240" s="53" t="s">
        <v>3816</v>
      </c>
      <c r="AA240" s="53" t="s">
        <v>3817</v>
      </c>
      <c r="AB240" s="53" t="s">
        <v>2514</v>
      </c>
      <c r="AC240" s="53" t="s">
        <v>2515</v>
      </c>
      <c r="AD240" s="53" t="s">
        <v>3818</v>
      </c>
      <c r="AE240" s="52" t="s">
        <v>2517</v>
      </c>
      <c r="AF240" s="56">
        <v>45114.25</v>
      </c>
    </row>
    <row r="241" spans="3:32">
      <c r="C241" s="102">
        <v>232</v>
      </c>
      <c r="D241" s="103"/>
      <c r="E241" s="52" t="s">
        <v>3819</v>
      </c>
      <c r="F241" s="104" t="s">
        <v>3820</v>
      </c>
      <c r="G241" s="105"/>
      <c r="H241" s="103"/>
      <c r="I241" s="104" t="s">
        <v>3821</v>
      </c>
      <c r="J241" s="103"/>
      <c r="K241" s="52" t="s">
        <v>3822</v>
      </c>
      <c r="L241" s="53" t="s">
        <v>2375</v>
      </c>
      <c r="M241" s="53" t="s">
        <v>2376</v>
      </c>
      <c r="N241" s="53" t="s">
        <v>2377</v>
      </c>
      <c r="O241" s="53" t="s">
        <v>2378</v>
      </c>
      <c r="P241" s="53" t="s">
        <v>2379</v>
      </c>
      <c r="Q241" s="52" t="s">
        <v>2380</v>
      </c>
      <c r="R241" s="54">
        <v>4.400000285520056E+16</v>
      </c>
      <c r="S241" s="55">
        <v>38705</v>
      </c>
      <c r="T241" s="52">
        <v>2005</v>
      </c>
      <c r="U241" s="52" t="s">
        <v>2471</v>
      </c>
      <c r="V241" s="55">
        <v>39114</v>
      </c>
      <c r="W241" s="55">
        <v>44546</v>
      </c>
      <c r="X241" s="52">
        <v>0</v>
      </c>
      <c r="Y241" s="52">
        <v>0</v>
      </c>
      <c r="Z241" s="53" t="s">
        <v>3823</v>
      </c>
      <c r="AA241" s="53" t="s">
        <v>3824</v>
      </c>
      <c r="AB241" s="53" t="s">
        <v>2384</v>
      </c>
      <c r="AC241" s="53" t="s">
        <v>2385</v>
      </c>
      <c r="AD241" s="53"/>
      <c r="AE241" s="52" t="s">
        <v>2387</v>
      </c>
      <c r="AF241" s="56">
        <v>45114.25</v>
      </c>
    </row>
    <row r="242" spans="3:32">
      <c r="C242" s="102">
        <v>233</v>
      </c>
      <c r="D242" s="103"/>
      <c r="E242" s="52" t="s">
        <v>3825</v>
      </c>
      <c r="F242" s="104" t="s">
        <v>3826</v>
      </c>
      <c r="G242" s="105"/>
      <c r="H242" s="103"/>
      <c r="I242" s="104" t="s">
        <v>154</v>
      </c>
      <c r="J242" s="103"/>
      <c r="K242" s="52" t="s">
        <v>3827</v>
      </c>
      <c r="L242" s="53" t="s">
        <v>2398</v>
      </c>
      <c r="M242" s="53" t="s">
        <v>2399</v>
      </c>
      <c r="N242" s="53" t="s">
        <v>2377</v>
      </c>
      <c r="O242" s="53" t="s">
        <v>2378</v>
      </c>
      <c r="P242" s="53" t="s">
        <v>2379</v>
      </c>
      <c r="Q242" s="52" t="s">
        <v>2380</v>
      </c>
      <c r="R242" s="54">
        <v>440000017261994</v>
      </c>
      <c r="S242" s="55">
        <v>34589</v>
      </c>
      <c r="T242" s="52">
        <v>1994</v>
      </c>
      <c r="U242" s="52" t="s">
        <v>2464</v>
      </c>
      <c r="V242" s="55">
        <v>34608</v>
      </c>
      <c r="W242" s="52"/>
      <c r="X242" s="52">
        <v>1</v>
      </c>
      <c r="Y242" s="52">
        <v>2</v>
      </c>
      <c r="Z242" s="53" t="s">
        <v>3828</v>
      </c>
      <c r="AA242" s="53" t="s">
        <v>3829</v>
      </c>
      <c r="AB242" s="53" t="s">
        <v>2384</v>
      </c>
      <c r="AC242" s="53" t="s">
        <v>2385</v>
      </c>
      <c r="AD242" s="53"/>
      <c r="AE242" s="52" t="s">
        <v>2387</v>
      </c>
      <c r="AF242" s="56">
        <v>45114.25</v>
      </c>
    </row>
    <row r="243" spans="3:32">
      <c r="C243" s="102">
        <v>234</v>
      </c>
      <c r="D243" s="103"/>
      <c r="E243" s="52" t="s">
        <v>3830</v>
      </c>
      <c r="F243" s="104" t="s">
        <v>3831</v>
      </c>
      <c r="G243" s="105"/>
      <c r="H243" s="103"/>
      <c r="I243" s="104" t="s">
        <v>3832</v>
      </c>
      <c r="J243" s="103"/>
      <c r="K243" s="52" t="s">
        <v>3833</v>
      </c>
      <c r="L243" s="53" t="s">
        <v>2559</v>
      </c>
      <c r="M243" s="53" t="s">
        <v>2376</v>
      </c>
      <c r="N243" s="53" t="s">
        <v>2377</v>
      </c>
      <c r="O243" s="53" t="s">
        <v>2378</v>
      </c>
      <c r="P243" s="53" t="s">
        <v>2379</v>
      </c>
      <c r="Q243" s="52" t="s">
        <v>2380</v>
      </c>
      <c r="R243" s="54">
        <v>57611987</v>
      </c>
      <c r="S243" s="55">
        <v>32281</v>
      </c>
      <c r="T243" s="52">
        <v>1988</v>
      </c>
      <c r="U243" s="52" t="s">
        <v>2456</v>
      </c>
      <c r="V243" s="55">
        <v>32342</v>
      </c>
      <c r="W243" s="55">
        <v>36858</v>
      </c>
      <c r="X243" s="52">
        <v>0</v>
      </c>
      <c r="Y243" s="52">
        <v>0</v>
      </c>
      <c r="Z243" s="53"/>
      <c r="AA243" s="53"/>
      <c r="AB243" s="53" t="s">
        <v>3834</v>
      </c>
      <c r="AC243" s="53" t="s">
        <v>2385</v>
      </c>
      <c r="AD243" s="53"/>
      <c r="AE243" s="52" t="s">
        <v>2387</v>
      </c>
      <c r="AF243" s="56">
        <v>45114.25</v>
      </c>
    </row>
    <row r="244" spans="3:32">
      <c r="C244" s="102">
        <v>235</v>
      </c>
      <c r="D244" s="103"/>
      <c r="E244" s="52" t="s">
        <v>3835</v>
      </c>
      <c r="F244" s="104" t="s">
        <v>3836</v>
      </c>
      <c r="G244" s="105"/>
      <c r="H244" s="103"/>
      <c r="I244" s="104" t="s">
        <v>3837</v>
      </c>
      <c r="J244" s="103"/>
      <c r="K244" s="52" t="s">
        <v>3838</v>
      </c>
      <c r="L244" s="53" t="s">
        <v>2683</v>
      </c>
      <c r="M244" s="53" t="s">
        <v>2376</v>
      </c>
      <c r="N244" s="53" t="s">
        <v>2377</v>
      </c>
      <c r="O244" s="53" t="s">
        <v>2378</v>
      </c>
      <c r="P244" s="53" t="s">
        <v>2379</v>
      </c>
      <c r="Q244" s="52" t="s">
        <v>2380</v>
      </c>
      <c r="R244" s="54">
        <v>330401982</v>
      </c>
      <c r="S244" s="55">
        <v>30397</v>
      </c>
      <c r="T244" s="52">
        <v>1983</v>
      </c>
      <c r="U244" s="52" t="s">
        <v>2560</v>
      </c>
      <c r="V244" s="55">
        <v>30706</v>
      </c>
      <c r="W244" s="55">
        <v>40819</v>
      </c>
      <c r="X244" s="52">
        <v>0</v>
      </c>
      <c r="Y244" s="52">
        <v>0</v>
      </c>
      <c r="Z244" s="53"/>
      <c r="AA244" s="53"/>
      <c r="AB244" s="53" t="s">
        <v>2752</v>
      </c>
      <c r="AC244" s="53" t="s">
        <v>2442</v>
      </c>
      <c r="AD244" s="53"/>
      <c r="AE244" s="52" t="s">
        <v>2444</v>
      </c>
      <c r="AF244" s="56">
        <v>45114.25</v>
      </c>
    </row>
    <row r="245" spans="3:32">
      <c r="C245" s="102">
        <v>236</v>
      </c>
      <c r="D245" s="103"/>
      <c r="E245" s="52" t="s">
        <v>3839</v>
      </c>
      <c r="F245" s="104" t="s">
        <v>3840</v>
      </c>
      <c r="G245" s="105"/>
      <c r="H245" s="103"/>
      <c r="I245" s="104" t="s">
        <v>631</v>
      </c>
      <c r="J245" s="103"/>
      <c r="K245" s="52" t="s">
        <v>3841</v>
      </c>
      <c r="L245" s="53" t="s">
        <v>2375</v>
      </c>
      <c r="M245" s="53" t="s">
        <v>2376</v>
      </c>
      <c r="N245" s="53" t="s">
        <v>2377</v>
      </c>
      <c r="O245" s="53" t="s">
        <v>2378</v>
      </c>
      <c r="P245" s="53" t="s">
        <v>2379</v>
      </c>
      <c r="Q245" s="52" t="s">
        <v>2380</v>
      </c>
      <c r="R245" s="54">
        <v>3.0000000014198872E+16</v>
      </c>
      <c r="S245" s="55">
        <v>32555</v>
      </c>
      <c r="T245" s="52">
        <v>1989</v>
      </c>
      <c r="U245" s="52" t="s">
        <v>2521</v>
      </c>
      <c r="V245" s="55">
        <v>32813</v>
      </c>
      <c r="W245" s="55">
        <v>41010</v>
      </c>
      <c r="X245" s="52">
        <v>0</v>
      </c>
      <c r="Y245" s="52">
        <v>0</v>
      </c>
      <c r="Z245" s="53" t="s">
        <v>3842</v>
      </c>
      <c r="AA245" s="53" t="s">
        <v>3843</v>
      </c>
      <c r="AB245" s="53" t="s">
        <v>3844</v>
      </c>
      <c r="AC245" s="53" t="s">
        <v>2404</v>
      </c>
      <c r="AD245" s="53"/>
      <c r="AE245" s="52" t="s">
        <v>2406</v>
      </c>
      <c r="AF245" s="56">
        <v>45114.25</v>
      </c>
    </row>
    <row r="246" spans="3:32">
      <c r="C246" s="102">
        <v>237</v>
      </c>
      <c r="D246" s="103"/>
      <c r="E246" s="52" t="s">
        <v>3845</v>
      </c>
      <c r="F246" s="104" t="s">
        <v>3846</v>
      </c>
      <c r="G246" s="105"/>
      <c r="H246" s="103"/>
      <c r="I246" s="104" t="s">
        <v>155</v>
      </c>
      <c r="J246" s="103"/>
      <c r="K246" s="52" t="s">
        <v>3847</v>
      </c>
      <c r="L246" s="53" t="s">
        <v>2398</v>
      </c>
      <c r="M246" s="53" t="s">
        <v>2399</v>
      </c>
      <c r="N246" s="53" t="s">
        <v>2377</v>
      </c>
      <c r="O246" s="53" t="s">
        <v>2378</v>
      </c>
      <c r="P246" s="53" t="s">
        <v>2379</v>
      </c>
      <c r="Q246" s="52" t="s">
        <v>2380</v>
      </c>
      <c r="R246" s="54">
        <v>4.4000000733200448E+16</v>
      </c>
      <c r="S246" s="55">
        <v>38223</v>
      </c>
      <c r="T246" s="52">
        <v>2004</v>
      </c>
      <c r="U246" s="52" t="s">
        <v>2381</v>
      </c>
      <c r="V246" s="55">
        <v>38354</v>
      </c>
      <c r="W246" s="52"/>
      <c r="X246" s="52">
        <v>5</v>
      </c>
      <c r="Y246" s="52">
        <v>40</v>
      </c>
      <c r="Z246" s="53" t="s">
        <v>3848</v>
      </c>
      <c r="AA246" s="53" t="s">
        <v>3849</v>
      </c>
      <c r="AB246" s="53" t="s">
        <v>2514</v>
      </c>
      <c r="AC246" s="53" t="s">
        <v>2515</v>
      </c>
      <c r="AD246" s="53" t="s">
        <v>3850</v>
      </c>
      <c r="AE246" s="52" t="s">
        <v>2517</v>
      </c>
      <c r="AF246" s="56">
        <v>45114.25</v>
      </c>
    </row>
    <row r="247" spans="3:32">
      <c r="C247" s="102">
        <v>238</v>
      </c>
      <c r="D247" s="103"/>
      <c r="E247" s="52" t="s">
        <v>3851</v>
      </c>
      <c r="F247" s="104" t="s">
        <v>3852</v>
      </c>
      <c r="G247" s="105"/>
      <c r="H247" s="103"/>
      <c r="I247" s="104" t="s">
        <v>156</v>
      </c>
      <c r="J247" s="103"/>
      <c r="K247" s="52" t="s">
        <v>3853</v>
      </c>
      <c r="L247" s="53" t="s">
        <v>2398</v>
      </c>
      <c r="M247" s="53" t="s">
        <v>2399</v>
      </c>
      <c r="N247" s="53" t="s">
        <v>2377</v>
      </c>
      <c r="O247" s="53" t="s">
        <v>2378</v>
      </c>
      <c r="P247" s="53" t="s">
        <v>2379</v>
      </c>
      <c r="Q247" s="52" t="s">
        <v>2380</v>
      </c>
      <c r="R247" s="54">
        <v>4.4000000262199608E+16</v>
      </c>
      <c r="S247" s="55">
        <v>35088</v>
      </c>
      <c r="T247" s="52">
        <v>1996</v>
      </c>
      <c r="U247" s="52" t="s">
        <v>2412</v>
      </c>
      <c r="V247" s="55">
        <v>35217</v>
      </c>
      <c r="W247" s="52"/>
      <c r="X247" s="52">
        <v>4</v>
      </c>
      <c r="Y247" s="52">
        <v>4</v>
      </c>
      <c r="Z247" s="53" t="s">
        <v>3854</v>
      </c>
      <c r="AA247" s="53" t="s">
        <v>3855</v>
      </c>
      <c r="AB247" s="53" t="s">
        <v>2730</v>
      </c>
      <c r="AC247" s="53" t="s">
        <v>2385</v>
      </c>
      <c r="AD247" s="53" t="s">
        <v>3856</v>
      </c>
      <c r="AE247" s="52" t="s">
        <v>2387</v>
      </c>
      <c r="AF247" s="56">
        <v>45114.25</v>
      </c>
    </row>
    <row r="248" spans="3:32">
      <c r="C248" s="102">
        <v>239</v>
      </c>
      <c r="D248" s="103"/>
      <c r="E248" s="52" t="s">
        <v>3857</v>
      </c>
      <c r="F248" s="104" t="s">
        <v>3858</v>
      </c>
      <c r="G248" s="105"/>
      <c r="H248" s="103"/>
      <c r="I248" s="104" t="s">
        <v>3859</v>
      </c>
      <c r="J248" s="103"/>
      <c r="K248" s="52" t="s">
        <v>3860</v>
      </c>
      <c r="L248" s="53" t="s">
        <v>2559</v>
      </c>
      <c r="M248" s="53" t="s">
        <v>2376</v>
      </c>
      <c r="N248" s="53" t="s">
        <v>2377</v>
      </c>
      <c r="O248" s="53" t="s">
        <v>2378</v>
      </c>
      <c r="P248" s="53" t="s">
        <v>2379</v>
      </c>
      <c r="Q248" s="52" t="s">
        <v>2380</v>
      </c>
      <c r="R248" s="54">
        <v>1240</v>
      </c>
      <c r="S248" s="55">
        <v>28510</v>
      </c>
      <c r="T248" s="52">
        <v>1978</v>
      </c>
      <c r="U248" s="52" t="s">
        <v>2412</v>
      </c>
      <c r="V248" s="55">
        <v>28510</v>
      </c>
      <c r="W248" s="55">
        <v>35590</v>
      </c>
      <c r="X248" s="52">
        <v>0</v>
      </c>
      <c r="Y248" s="52">
        <v>0</v>
      </c>
      <c r="Z248" s="53"/>
      <c r="AA248" s="53"/>
      <c r="AB248" s="53" t="s">
        <v>2403</v>
      </c>
      <c r="AC248" s="53" t="s">
        <v>2404</v>
      </c>
      <c r="AD248" s="53"/>
      <c r="AE248" s="52" t="s">
        <v>2406</v>
      </c>
      <c r="AF248" s="56">
        <v>45114.25</v>
      </c>
    </row>
    <row r="249" spans="3:32">
      <c r="C249" s="102">
        <v>240</v>
      </c>
      <c r="D249" s="103"/>
      <c r="E249" s="52" t="s">
        <v>3861</v>
      </c>
      <c r="F249" s="104" t="s">
        <v>3862</v>
      </c>
      <c r="G249" s="105"/>
      <c r="H249" s="103"/>
      <c r="I249" s="104" t="s">
        <v>304</v>
      </c>
      <c r="J249" s="103"/>
      <c r="K249" s="52" t="s">
        <v>3863</v>
      </c>
      <c r="L249" s="53" t="s">
        <v>2430</v>
      </c>
      <c r="M249" s="53" t="s">
        <v>2431</v>
      </c>
      <c r="N249" s="53" t="s">
        <v>2377</v>
      </c>
      <c r="O249" s="53" t="s">
        <v>2378</v>
      </c>
      <c r="P249" s="53" t="s">
        <v>2379</v>
      </c>
      <c r="Q249" s="52" t="s">
        <v>2380</v>
      </c>
      <c r="R249" s="54">
        <v>3000000615187</v>
      </c>
      <c r="S249" s="55">
        <v>32253</v>
      </c>
      <c r="T249" s="52">
        <v>1988</v>
      </c>
      <c r="U249" s="52" t="s">
        <v>2449</v>
      </c>
      <c r="V249" s="55">
        <v>32509</v>
      </c>
      <c r="W249" s="52"/>
      <c r="X249" s="52">
        <v>1</v>
      </c>
      <c r="Y249" s="52">
        <v>0</v>
      </c>
      <c r="Z249" s="53" t="s">
        <v>3864</v>
      </c>
      <c r="AA249" s="53" t="s">
        <v>2434</v>
      </c>
      <c r="AB249" s="53" t="s">
        <v>2384</v>
      </c>
      <c r="AC249" s="53" t="s">
        <v>2385</v>
      </c>
      <c r="AD249" s="53"/>
      <c r="AE249" s="52" t="s">
        <v>2387</v>
      </c>
      <c r="AF249" s="56">
        <v>45114.25</v>
      </c>
    </row>
    <row r="250" spans="3:32">
      <c r="C250" s="102">
        <v>241</v>
      </c>
      <c r="D250" s="103"/>
      <c r="E250" s="52" t="s">
        <v>3865</v>
      </c>
      <c r="F250" s="104" t="s">
        <v>3866</v>
      </c>
      <c r="G250" s="105"/>
      <c r="H250" s="103"/>
      <c r="I250" s="104" t="s">
        <v>157</v>
      </c>
      <c r="J250" s="103"/>
      <c r="K250" s="52" t="s">
        <v>3867</v>
      </c>
      <c r="L250" s="53" t="s">
        <v>2398</v>
      </c>
      <c r="M250" s="53" t="s">
        <v>2399</v>
      </c>
      <c r="N250" s="53" t="s">
        <v>2377</v>
      </c>
      <c r="O250" s="53" t="s">
        <v>2378</v>
      </c>
      <c r="P250" s="53" t="s">
        <v>2379</v>
      </c>
      <c r="Q250" s="52" t="s">
        <v>2380</v>
      </c>
      <c r="R250" s="54">
        <v>4.400000369319956E+16</v>
      </c>
      <c r="S250" s="55">
        <v>34991</v>
      </c>
      <c r="T250" s="52">
        <v>1995</v>
      </c>
      <c r="U250" s="52" t="s">
        <v>2400</v>
      </c>
      <c r="V250" s="55">
        <v>35053</v>
      </c>
      <c r="W250" s="52"/>
      <c r="X250" s="52">
        <v>3</v>
      </c>
      <c r="Y250" s="52">
        <v>8</v>
      </c>
      <c r="Z250" s="53" t="s">
        <v>3631</v>
      </c>
      <c r="AA250" s="53" t="s">
        <v>3868</v>
      </c>
      <c r="AB250" s="53" t="s">
        <v>2991</v>
      </c>
      <c r="AC250" s="53" t="s">
        <v>2642</v>
      </c>
      <c r="AD250" s="53" t="s">
        <v>3869</v>
      </c>
      <c r="AE250" s="52" t="s">
        <v>2517</v>
      </c>
      <c r="AF250" s="56">
        <v>45114.25</v>
      </c>
    </row>
    <row r="251" spans="3:32">
      <c r="C251" s="102">
        <v>242</v>
      </c>
      <c r="D251" s="103"/>
      <c r="E251" s="52" t="s">
        <v>3870</v>
      </c>
      <c r="F251" s="104" t="s">
        <v>3871</v>
      </c>
      <c r="G251" s="105"/>
      <c r="H251" s="103"/>
      <c r="I251" s="104" t="s">
        <v>3872</v>
      </c>
      <c r="J251" s="103"/>
      <c r="K251" s="52" t="s">
        <v>3873</v>
      </c>
      <c r="L251" s="53" t="s">
        <v>2375</v>
      </c>
      <c r="M251" s="53" t="s">
        <v>2376</v>
      </c>
      <c r="N251" s="53" t="s">
        <v>2377</v>
      </c>
      <c r="O251" s="53" t="s">
        <v>2378</v>
      </c>
      <c r="P251" s="53" t="s">
        <v>2379</v>
      </c>
      <c r="Q251" s="52" t="s">
        <v>2380</v>
      </c>
      <c r="R251" s="54">
        <v>4.4000003777199624E+16</v>
      </c>
      <c r="S251" s="55">
        <v>35202</v>
      </c>
      <c r="T251" s="52">
        <v>1996</v>
      </c>
      <c r="U251" s="52" t="s">
        <v>2456</v>
      </c>
      <c r="V251" s="55">
        <v>35247</v>
      </c>
      <c r="W251" s="55">
        <v>40142</v>
      </c>
      <c r="X251" s="52">
        <v>0</v>
      </c>
      <c r="Y251" s="52">
        <v>0</v>
      </c>
      <c r="Z251" s="53" t="s">
        <v>3874</v>
      </c>
      <c r="AA251" s="53" t="s">
        <v>3875</v>
      </c>
      <c r="AB251" s="53" t="s">
        <v>3876</v>
      </c>
      <c r="AC251" s="53" t="s">
        <v>2909</v>
      </c>
      <c r="AD251" s="53"/>
      <c r="AE251" s="52" t="s">
        <v>2517</v>
      </c>
      <c r="AF251" s="56">
        <v>45114.25</v>
      </c>
    </row>
    <row r="252" spans="3:32">
      <c r="C252" s="102">
        <v>243</v>
      </c>
      <c r="D252" s="103"/>
      <c r="E252" s="52" t="s">
        <v>3877</v>
      </c>
      <c r="F252" s="104" t="s">
        <v>3878</v>
      </c>
      <c r="G252" s="105"/>
      <c r="H252" s="103"/>
      <c r="I252" s="104" t="s">
        <v>158</v>
      </c>
      <c r="J252" s="103"/>
      <c r="K252" s="52" t="s">
        <v>3879</v>
      </c>
      <c r="L252" s="53" t="s">
        <v>2398</v>
      </c>
      <c r="M252" s="53" t="s">
        <v>2399</v>
      </c>
      <c r="N252" s="53" t="s">
        <v>2377</v>
      </c>
      <c r="O252" s="53" t="s">
        <v>2378</v>
      </c>
      <c r="P252" s="53" t="s">
        <v>2379</v>
      </c>
      <c r="Q252" s="52" t="s">
        <v>2380</v>
      </c>
      <c r="R252" s="54">
        <v>240000039311991</v>
      </c>
      <c r="S252" s="55">
        <v>33590</v>
      </c>
      <c r="T252" s="52">
        <v>1991</v>
      </c>
      <c r="U252" s="52" t="s">
        <v>2471</v>
      </c>
      <c r="V252" s="55">
        <v>33239</v>
      </c>
      <c r="W252" s="52"/>
      <c r="X252" s="52">
        <v>1</v>
      </c>
      <c r="Y252" s="52">
        <v>12</v>
      </c>
      <c r="Z252" s="53" t="s">
        <v>3880</v>
      </c>
      <c r="AA252" s="53" t="s">
        <v>3881</v>
      </c>
      <c r="AB252" s="53" t="s">
        <v>2441</v>
      </c>
      <c r="AC252" s="53" t="s">
        <v>2442</v>
      </c>
      <c r="AD252" s="53" t="s">
        <v>3882</v>
      </c>
      <c r="AE252" s="52" t="s">
        <v>2444</v>
      </c>
      <c r="AF252" s="56">
        <v>45114.25</v>
      </c>
    </row>
    <row r="253" spans="3:32">
      <c r="C253" s="102">
        <v>244</v>
      </c>
      <c r="D253" s="103"/>
      <c r="E253" s="52" t="s">
        <v>3883</v>
      </c>
      <c r="F253" s="104" t="s">
        <v>3884</v>
      </c>
      <c r="G253" s="105"/>
      <c r="H253" s="103"/>
      <c r="I253" s="104" t="s">
        <v>159</v>
      </c>
      <c r="J253" s="103"/>
      <c r="K253" s="52" t="s">
        <v>3885</v>
      </c>
      <c r="L253" s="53" t="s">
        <v>2398</v>
      </c>
      <c r="M253" s="53" t="s">
        <v>2399</v>
      </c>
      <c r="N253" s="53" t="s">
        <v>2377</v>
      </c>
      <c r="O253" s="53" t="s">
        <v>2378</v>
      </c>
      <c r="P253" s="53" t="s">
        <v>2379</v>
      </c>
      <c r="Q253" s="52" t="s">
        <v>2380</v>
      </c>
      <c r="R253" s="54">
        <v>4.400000003420024E+16</v>
      </c>
      <c r="S253" s="55">
        <v>37564</v>
      </c>
      <c r="T253" s="52">
        <v>2002</v>
      </c>
      <c r="U253" s="52" t="s">
        <v>2484</v>
      </c>
      <c r="V253" s="55">
        <v>37803</v>
      </c>
      <c r="W253" s="52"/>
      <c r="X253" s="52">
        <v>1</v>
      </c>
      <c r="Y253" s="52">
        <v>5</v>
      </c>
      <c r="Z253" s="53" t="s">
        <v>3886</v>
      </c>
      <c r="AA253" s="53" t="s">
        <v>3887</v>
      </c>
      <c r="AB253" s="53" t="s">
        <v>2587</v>
      </c>
      <c r="AC253" s="53" t="s">
        <v>2385</v>
      </c>
      <c r="AD253" s="53" t="s">
        <v>3888</v>
      </c>
      <c r="AE253" s="52" t="s">
        <v>2387</v>
      </c>
      <c r="AF253" s="56">
        <v>45114.25</v>
      </c>
    </row>
    <row r="254" spans="3:32">
      <c r="C254" s="102">
        <v>245</v>
      </c>
      <c r="D254" s="103"/>
      <c r="E254" s="52" t="s">
        <v>3889</v>
      </c>
      <c r="F254" s="104" t="s">
        <v>3890</v>
      </c>
      <c r="G254" s="105"/>
      <c r="H254" s="103"/>
      <c r="I254" s="104" t="s">
        <v>160</v>
      </c>
      <c r="J254" s="103"/>
      <c r="K254" s="52" t="s">
        <v>3891</v>
      </c>
      <c r="L254" s="53" t="s">
        <v>2398</v>
      </c>
      <c r="M254" s="53" t="s">
        <v>2399</v>
      </c>
      <c r="N254" s="53" t="s">
        <v>2377</v>
      </c>
      <c r="O254" s="53" t="s">
        <v>2378</v>
      </c>
      <c r="P254" s="53" t="s">
        <v>2379</v>
      </c>
      <c r="Q254" s="52" t="s">
        <v>2380</v>
      </c>
      <c r="R254" s="54">
        <v>3.0000001725198928E+16</v>
      </c>
      <c r="S254" s="55">
        <v>32864</v>
      </c>
      <c r="T254" s="52">
        <v>1989</v>
      </c>
      <c r="U254" s="52" t="s">
        <v>2471</v>
      </c>
      <c r="V254" s="55">
        <v>32933</v>
      </c>
      <c r="W254" s="52"/>
      <c r="X254" s="52">
        <v>1</v>
      </c>
      <c r="Y254" s="52">
        <v>3</v>
      </c>
      <c r="Z254" s="53" t="s">
        <v>3892</v>
      </c>
      <c r="AA254" s="53" t="s">
        <v>3893</v>
      </c>
      <c r="AB254" s="53" t="s">
        <v>3894</v>
      </c>
      <c r="AC254" s="53" t="s">
        <v>2385</v>
      </c>
      <c r="AD254" s="53"/>
      <c r="AE254" s="52" t="s">
        <v>2387</v>
      </c>
      <c r="AF254" s="56">
        <v>45114.25</v>
      </c>
    </row>
    <row r="255" spans="3:32">
      <c r="C255" s="102">
        <v>246</v>
      </c>
      <c r="D255" s="103"/>
      <c r="E255" s="52" t="s">
        <v>3895</v>
      </c>
      <c r="F255" s="104" t="s">
        <v>3896</v>
      </c>
      <c r="G255" s="105"/>
      <c r="H255" s="103"/>
      <c r="I255" s="104" t="s">
        <v>737</v>
      </c>
      <c r="J255" s="103"/>
      <c r="K255" s="52" t="s">
        <v>3897</v>
      </c>
      <c r="L255" s="53" t="s">
        <v>2375</v>
      </c>
      <c r="M255" s="53" t="s">
        <v>2376</v>
      </c>
      <c r="N255" s="53" t="s">
        <v>2377</v>
      </c>
      <c r="O255" s="53" t="s">
        <v>2378</v>
      </c>
      <c r="P255" s="53" t="s">
        <v>2379</v>
      </c>
      <c r="Q255" s="52" t="s">
        <v>2380</v>
      </c>
      <c r="R255" s="54">
        <v>440000028751993</v>
      </c>
      <c r="S255" s="55">
        <v>34246</v>
      </c>
      <c r="T255" s="52">
        <v>1993</v>
      </c>
      <c r="U255" s="52" t="s">
        <v>2400</v>
      </c>
      <c r="V255" s="55">
        <v>34425</v>
      </c>
      <c r="W255" s="55">
        <v>41808</v>
      </c>
      <c r="X255" s="52">
        <v>0</v>
      </c>
      <c r="Y255" s="52">
        <v>0</v>
      </c>
      <c r="Z255" s="53" t="s">
        <v>3898</v>
      </c>
      <c r="AA255" s="53" t="s">
        <v>3899</v>
      </c>
      <c r="AB255" s="53" t="s">
        <v>3069</v>
      </c>
      <c r="AC255" s="53" t="s">
        <v>2385</v>
      </c>
      <c r="AD255" s="53"/>
      <c r="AE255" s="52" t="s">
        <v>2387</v>
      </c>
      <c r="AF255" s="56">
        <v>45114.25</v>
      </c>
    </row>
    <row r="256" spans="3:32">
      <c r="C256" s="102">
        <v>247</v>
      </c>
      <c r="D256" s="103"/>
      <c r="E256" s="52" t="s">
        <v>3900</v>
      </c>
      <c r="F256" s="104" t="s">
        <v>3901</v>
      </c>
      <c r="G256" s="105"/>
      <c r="H256" s="103"/>
      <c r="I256" s="104" t="s">
        <v>161</v>
      </c>
      <c r="J256" s="103"/>
      <c r="K256" s="52" t="s">
        <v>3902</v>
      </c>
      <c r="L256" s="53" t="s">
        <v>2430</v>
      </c>
      <c r="M256" s="53" t="s">
        <v>2431</v>
      </c>
      <c r="N256" s="53" t="s">
        <v>2377</v>
      </c>
      <c r="O256" s="53" t="s">
        <v>2378</v>
      </c>
      <c r="P256" s="53" t="s">
        <v>2379</v>
      </c>
      <c r="Q256" s="52" t="s">
        <v>2380</v>
      </c>
      <c r="R256" s="54">
        <v>3.0000000137199036E+16</v>
      </c>
      <c r="S256" s="55">
        <v>33191</v>
      </c>
      <c r="T256" s="52">
        <v>1990</v>
      </c>
      <c r="U256" s="52" t="s">
        <v>2484</v>
      </c>
      <c r="V256" s="55">
        <v>33420</v>
      </c>
      <c r="W256" s="52"/>
      <c r="X256" s="52">
        <v>2</v>
      </c>
      <c r="Y256" s="52">
        <v>12</v>
      </c>
      <c r="Z256" s="53" t="s">
        <v>3903</v>
      </c>
      <c r="AA256" s="53" t="s">
        <v>3904</v>
      </c>
      <c r="AB256" s="53" t="s">
        <v>2403</v>
      </c>
      <c r="AC256" s="53" t="s">
        <v>2404</v>
      </c>
      <c r="AD256" s="53" t="s">
        <v>3905</v>
      </c>
      <c r="AE256" s="52" t="s">
        <v>2406</v>
      </c>
      <c r="AF256" s="56">
        <v>45114.25</v>
      </c>
    </row>
    <row r="257" spans="3:32">
      <c r="C257" s="102">
        <v>248</v>
      </c>
      <c r="D257" s="103"/>
      <c r="E257" s="52" t="s">
        <v>3906</v>
      </c>
      <c r="F257" s="104" t="s">
        <v>3907</v>
      </c>
      <c r="G257" s="105"/>
      <c r="H257" s="103"/>
      <c r="I257" s="104" t="s">
        <v>3908</v>
      </c>
      <c r="J257" s="103"/>
      <c r="K257" s="52" t="s">
        <v>3909</v>
      </c>
      <c r="L257" s="53" t="s">
        <v>2375</v>
      </c>
      <c r="M257" s="53" t="s">
        <v>2376</v>
      </c>
      <c r="N257" s="53" t="s">
        <v>2377</v>
      </c>
      <c r="O257" s="53" t="s">
        <v>2378</v>
      </c>
      <c r="P257" s="53" t="s">
        <v>2379</v>
      </c>
      <c r="Q257" s="52" t="s">
        <v>2380</v>
      </c>
      <c r="R257" s="54">
        <v>4.400000095619956E+16</v>
      </c>
      <c r="S257" s="55">
        <v>34806</v>
      </c>
      <c r="T257" s="52">
        <v>1995</v>
      </c>
      <c r="U257" s="52" t="s">
        <v>2449</v>
      </c>
      <c r="V257" s="55">
        <v>34971</v>
      </c>
      <c r="W257" s="55">
        <v>44057</v>
      </c>
      <c r="X257" s="52">
        <v>0</v>
      </c>
      <c r="Y257" s="52">
        <v>0</v>
      </c>
      <c r="Z257" s="53" t="s">
        <v>3910</v>
      </c>
      <c r="AA257" s="53" t="s">
        <v>3911</v>
      </c>
      <c r="AB257" s="53" t="s">
        <v>2384</v>
      </c>
      <c r="AC257" s="53" t="s">
        <v>2385</v>
      </c>
      <c r="AD257" s="53" t="s">
        <v>3912</v>
      </c>
      <c r="AE257" s="52" t="s">
        <v>2387</v>
      </c>
      <c r="AF257" s="56">
        <v>45114.25</v>
      </c>
    </row>
    <row r="258" spans="3:32">
      <c r="C258" s="102">
        <v>249</v>
      </c>
      <c r="D258" s="103"/>
      <c r="E258" s="52" t="s">
        <v>3913</v>
      </c>
      <c r="F258" s="104" t="s">
        <v>3914</v>
      </c>
      <c r="G258" s="105"/>
      <c r="H258" s="103"/>
      <c r="I258" s="104" t="s">
        <v>162</v>
      </c>
      <c r="J258" s="103"/>
      <c r="K258" s="52" t="s">
        <v>3915</v>
      </c>
      <c r="L258" s="53" t="s">
        <v>2398</v>
      </c>
      <c r="M258" s="53" t="s">
        <v>2399</v>
      </c>
      <c r="N258" s="53" t="s">
        <v>2377</v>
      </c>
      <c r="O258" s="53" t="s">
        <v>2378</v>
      </c>
      <c r="P258" s="53" t="s">
        <v>2379</v>
      </c>
      <c r="Q258" s="52" t="s">
        <v>2380</v>
      </c>
      <c r="R258" s="54">
        <v>300000053011986</v>
      </c>
      <c r="S258" s="55">
        <v>32869</v>
      </c>
      <c r="T258" s="52">
        <v>1989</v>
      </c>
      <c r="U258" s="52" t="s">
        <v>2471</v>
      </c>
      <c r="V258" s="55">
        <v>32870</v>
      </c>
      <c r="W258" s="52"/>
      <c r="X258" s="52">
        <v>5</v>
      </c>
      <c r="Y258" s="52">
        <v>5</v>
      </c>
      <c r="Z258" s="53" t="s">
        <v>3916</v>
      </c>
      <c r="AA258" s="53" t="s">
        <v>3917</v>
      </c>
      <c r="AB258" s="53" t="s">
        <v>2384</v>
      </c>
      <c r="AC258" s="53" t="s">
        <v>2385</v>
      </c>
      <c r="AD258" s="53" t="s">
        <v>3918</v>
      </c>
      <c r="AE258" s="52" t="s">
        <v>2387</v>
      </c>
      <c r="AF258" s="56">
        <v>45114.25</v>
      </c>
    </row>
    <row r="259" spans="3:32">
      <c r="C259" s="102">
        <v>250</v>
      </c>
      <c r="D259" s="103"/>
      <c r="E259" s="52" t="s">
        <v>3919</v>
      </c>
      <c r="F259" s="104" t="s">
        <v>3920</v>
      </c>
      <c r="G259" s="105"/>
      <c r="H259" s="103"/>
      <c r="I259" s="104" t="s">
        <v>969</v>
      </c>
      <c r="J259" s="103"/>
      <c r="K259" s="52" t="s">
        <v>3921</v>
      </c>
      <c r="L259" s="53" t="s">
        <v>2375</v>
      </c>
      <c r="M259" s="53" t="s">
        <v>2376</v>
      </c>
      <c r="N259" s="53" t="s">
        <v>2377</v>
      </c>
      <c r="O259" s="53" t="s">
        <v>2378</v>
      </c>
      <c r="P259" s="53" t="s">
        <v>2379</v>
      </c>
      <c r="Q259" s="52" t="s">
        <v>2380</v>
      </c>
      <c r="R259" s="54">
        <v>4.4000000432199816E+16</v>
      </c>
      <c r="S259" s="55">
        <v>35837</v>
      </c>
      <c r="T259" s="52">
        <v>1998</v>
      </c>
      <c r="U259" s="52" t="s">
        <v>2521</v>
      </c>
      <c r="V259" s="55">
        <v>35933</v>
      </c>
      <c r="W259" s="55">
        <v>41026</v>
      </c>
      <c r="X259" s="52">
        <v>0</v>
      </c>
      <c r="Y259" s="52">
        <v>0</v>
      </c>
      <c r="Z259" s="53" t="s">
        <v>3922</v>
      </c>
      <c r="AA259" s="53" t="s">
        <v>3923</v>
      </c>
      <c r="AB259" s="53" t="s">
        <v>2384</v>
      </c>
      <c r="AC259" s="53" t="s">
        <v>2385</v>
      </c>
      <c r="AD259" s="53" t="s">
        <v>3924</v>
      </c>
      <c r="AE259" s="52" t="s">
        <v>2387</v>
      </c>
      <c r="AF259" s="56">
        <v>45114.25</v>
      </c>
    </row>
    <row r="260" spans="3:32">
      <c r="C260" s="102">
        <v>251</v>
      </c>
      <c r="D260" s="103"/>
      <c r="E260" s="52" t="s">
        <v>3925</v>
      </c>
      <c r="F260" s="104" t="s">
        <v>3926</v>
      </c>
      <c r="G260" s="105"/>
      <c r="H260" s="103"/>
      <c r="I260" s="104" t="s">
        <v>163</v>
      </c>
      <c r="J260" s="103"/>
      <c r="K260" s="52" t="s">
        <v>3927</v>
      </c>
      <c r="L260" s="53" t="s">
        <v>2398</v>
      </c>
      <c r="M260" s="53" t="s">
        <v>2399</v>
      </c>
      <c r="N260" s="53" t="s">
        <v>2453</v>
      </c>
      <c r="O260" s="53" t="s">
        <v>2470</v>
      </c>
      <c r="P260" s="53" t="s">
        <v>2455</v>
      </c>
      <c r="Q260" s="52" t="s">
        <v>2380</v>
      </c>
      <c r="R260" s="54">
        <v>440000020451992</v>
      </c>
      <c r="S260" s="55">
        <v>34016</v>
      </c>
      <c r="T260" s="52">
        <v>1993</v>
      </c>
      <c r="U260" s="52" t="s">
        <v>2521</v>
      </c>
      <c r="V260" s="55">
        <v>34060</v>
      </c>
      <c r="W260" s="52"/>
      <c r="X260" s="52">
        <v>4</v>
      </c>
      <c r="Y260" s="52">
        <v>5</v>
      </c>
      <c r="Z260" s="53" t="s">
        <v>3928</v>
      </c>
      <c r="AA260" s="53" t="s">
        <v>3503</v>
      </c>
      <c r="AB260" s="53" t="s">
        <v>2384</v>
      </c>
      <c r="AC260" s="53" t="s">
        <v>2385</v>
      </c>
      <c r="AD260" s="53" t="s">
        <v>3929</v>
      </c>
      <c r="AE260" s="52" t="s">
        <v>2387</v>
      </c>
      <c r="AF260" s="56">
        <v>45114.25</v>
      </c>
    </row>
    <row r="261" spans="3:32">
      <c r="C261" s="102">
        <v>252</v>
      </c>
      <c r="D261" s="103"/>
      <c r="E261" s="52" t="s">
        <v>3930</v>
      </c>
      <c r="F261" s="104" t="s">
        <v>3931</v>
      </c>
      <c r="G261" s="105"/>
      <c r="H261" s="103"/>
      <c r="I261" s="104" t="s">
        <v>3932</v>
      </c>
      <c r="J261" s="103"/>
      <c r="K261" s="52" t="s">
        <v>3933</v>
      </c>
      <c r="L261" s="53" t="s">
        <v>2375</v>
      </c>
      <c r="M261" s="53" t="s">
        <v>2376</v>
      </c>
      <c r="N261" s="53" t="s">
        <v>2377</v>
      </c>
      <c r="O261" s="53" t="s">
        <v>2378</v>
      </c>
      <c r="P261" s="53" t="s">
        <v>2379</v>
      </c>
      <c r="Q261" s="52" t="s">
        <v>2380</v>
      </c>
      <c r="R261" s="54">
        <v>4.4000002423200632E+16</v>
      </c>
      <c r="S261" s="55">
        <v>38975</v>
      </c>
      <c r="T261" s="52">
        <v>2006</v>
      </c>
      <c r="U261" s="52" t="s">
        <v>2464</v>
      </c>
      <c r="V261" s="55">
        <v>39022</v>
      </c>
      <c r="W261" s="55">
        <v>41192</v>
      </c>
      <c r="X261" s="52">
        <v>0</v>
      </c>
      <c r="Y261" s="52">
        <v>0</v>
      </c>
      <c r="Z261" s="53" t="s">
        <v>3934</v>
      </c>
      <c r="AA261" s="53" t="s">
        <v>3893</v>
      </c>
      <c r="AB261" s="53" t="s">
        <v>3894</v>
      </c>
      <c r="AC261" s="53" t="s">
        <v>2385</v>
      </c>
      <c r="AD261" s="53"/>
      <c r="AE261" s="52" t="s">
        <v>2387</v>
      </c>
      <c r="AF261" s="56">
        <v>45114.25</v>
      </c>
    </row>
    <row r="262" spans="3:32">
      <c r="C262" s="102">
        <v>253</v>
      </c>
      <c r="D262" s="103"/>
      <c r="E262" s="52" t="s">
        <v>3935</v>
      </c>
      <c r="F262" s="104" t="s">
        <v>3936</v>
      </c>
      <c r="G262" s="105"/>
      <c r="H262" s="103"/>
      <c r="I262" s="104" t="s">
        <v>164</v>
      </c>
      <c r="J262" s="103"/>
      <c r="K262" s="52" t="s">
        <v>3937</v>
      </c>
      <c r="L262" s="53" t="s">
        <v>2398</v>
      </c>
      <c r="M262" s="53" t="s">
        <v>2399</v>
      </c>
      <c r="N262" s="53" t="s">
        <v>2377</v>
      </c>
      <c r="O262" s="53" t="s">
        <v>2378</v>
      </c>
      <c r="P262" s="53" t="s">
        <v>2379</v>
      </c>
      <c r="Q262" s="52" t="s">
        <v>2380</v>
      </c>
      <c r="R262" s="54">
        <v>4.4000000260200496E+16</v>
      </c>
      <c r="S262" s="55">
        <v>38223</v>
      </c>
      <c r="T262" s="52">
        <v>2004</v>
      </c>
      <c r="U262" s="52" t="s">
        <v>2381</v>
      </c>
      <c r="V262" s="55">
        <v>38657</v>
      </c>
      <c r="W262" s="52"/>
      <c r="X262" s="52">
        <v>10</v>
      </c>
      <c r="Y262" s="52">
        <v>79</v>
      </c>
      <c r="Z262" s="53" t="s">
        <v>3938</v>
      </c>
      <c r="AA262" s="53" t="s">
        <v>3939</v>
      </c>
      <c r="AB262" s="53" t="s">
        <v>2441</v>
      </c>
      <c r="AC262" s="53" t="s">
        <v>2442</v>
      </c>
      <c r="AD262" s="53" t="s">
        <v>3940</v>
      </c>
      <c r="AE262" s="52" t="s">
        <v>2444</v>
      </c>
      <c r="AF262" s="56">
        <v>45114.25</v>
      </c>
    </row>
    <row r="263" spans="3:32">
      <c r="C263" s="102">
        <v>254</v>
      </c>
      <c r="D263" s="103"/>
      <c r="E263" s="52" t="s">
        <v>3941</v>
      </c>
      <c r="F263" s="104" t="s">
        <v>3942</v>
      </c>
      <c r="G263" s="105"/>
      <c r="H263" s="103"/>
      <c r="I263" s="104" t="s">
        <v>165</v>
      </c>
      <c r="J263" s="103"/>
      <c r="K263" s="52" t="s">
        <v>3943</v>
      </c>
      <c r="L263" s="53" t="s">
        <v>2398</v>
      </c>
      <c r="M263" s="53" t="s">
        <v>2399</v>
      </c>
      <c r="N263" s="53" t="s">
        <v>2377</v>
      </c>
      <c r="O263" s="53" t="s">
        <v>2378</v>
      </c>
      <c r="P263" s="53" t="s">
        <v>2379</v>
      </c>
      <c r="Q263" s="52" t="s">
        <v>2380</v>
      </c>
      <c r="R263" s="54">
        <v>4.4000003437199832E+16</v>
      </c>
      <c r="S263" s="55">
        <v>36020</v>
      </c>
      <c r="T263" s="52">
        <v>1998</v>
      </c>
      <c r="U263" s="52" t="s">
        <v>2381</v>
      </c>
      <c r="V263" s="55">
        <v>36035</v>
      </c>
      <c r="W263" s="52"/>
      <c r="X263" s="52">
        <v>1</v>
      </c>
      <c r="Y263" s="52">
        <v>7</v>
      </c>
      <c r="Z263" s="53" t="s">
        <v>3944</v>
      </c>
      <c r="AA263" s="53" t="s">
        <v>3945</v>
      </c>
      <c r="AB263" s="53" t="s">
        <v>2384</v>
      </c>
      <c r="AC263" s="53" t="s">
        <v>2385</v>
      </c>
      <c r="AD263" s="53" t="s">
        <v>3946</v>
      </c>
      <c r="AE263" s="52" t="s">
        <v>2387</v>
      </c>
      <c r="AF263" s="56">
        <v>45114.25</v>
      </c>
    </row>
    <row r="264" spans="3:32">
      <c r="C264" s="102">
        <v>255</v>
      </c>
      <c r="D264" s="103"/>
      <c r="E264" s="52" t="s">
        <v>3947</v>
      </c>
      <c r="F264" s="104" t="s">
        <v>3948</v>
      </c>
      <c r="G264" s="105"/>
      <c r="H264" s="103"/>
      <c r="I264" s="104" t="s">
        <v>166</v>
      </c>
      <c r="J264" s="103"/>
      <c r="K264" s="52" t="s">
        <v>3949</v>
      </c>
      <c r="L264" s="53" t="s">
        <v>2398</v>
      </c>
      <c r="M264" s="53" t="s">
        <v>2399</v>
      </c>
      <c r="N264" s="53" t="s">
        <v>2377</v>
      </c>
      <c r="O264" s="53" t="s">
        <v>2378</v>
      </c>
      <c r="P264" s="53" t="s">
        <v>2379</v>
      </c>
      <c r="Q264" s="52" t="s">
        <v>2380</v>
      </c>
      <c r="R264" s="54">
        <v>3022351979</v>
      </c>
      <c r="S264" s="55">
        <v>29208</v>
      </c>
      <c r="T264" s="52">
        <v>1979</v>
      </c>
      <c r="U264" s="52" t="s">
        <v>2471</v>
      </c>
      <c r="V264" s="55">
        <v>29217</v>
      </c>
      <c r="W264" s="52"/>
      <c r="X264" s="52">
        <v>117</v>
      </c>
      <c r="Y264" s="52">
        <v>166</v>
      </c>
      <c r="Z264" s="53" t="s">
        <v>3950</v>
      </c>
      <c r="AA264" s="53" t="s">
        <v>3951</v>
      </c>
      <c r="AB264" s="53" t="s">
        <v>2384</v>
      </c>
      <c r="AC264" s="53" t="s">
        <v>2385</v>
      </c>
      <c r="AD264" s="53"/>
      <c r="AE264" s="52" t="s">
        <v>2387</v>
      </c>
      <c r="AF264" s="56">
        <v>45114.25</v>
      </c>
    </row>
    <row r="265" spans="3:32">
      <c r="C265" s="102">
        <v>256</v>
      </c>
      <c r="D265" s="103"/>
      <c r="E265" s="52" t="s">
        <v>3952</v>
      </c>
      <c r="F265" s="104" t="s">
        <v>3953</v>
      </c>
      <c r="G265" s="105"/>
      <c r="H265" s="103"/>
      <c r="I265" s="104" t="s">
        <v>167</v>
      </c>
      <c r="J265" s="103"/>
      <c r="K265" s="52" t="s">
        <v>3954</v>
      </c>
      <c r="L265" s="53" t="s">
        <v>2398</v>
      </c>
      <c r="M265" s="53" t="s">
        <v>2399</v>
      </c>
      <c r="N265" s="53" t="s">
        <v>2377</v>
      </c>
      <c r="O265" s="53" t="s">
        <v>2411</v>
      </c>
      <c r="P265" s="53" t="s">
        <v>2411</v>
      </c>
      <c r="Q265" s="52" t="s">
        <v>2380</v>
      </c>
      <c r="R265" s="54">
        <v>3.000000150519884E+16</v>
      </c>
      <c r="S265" s="55">
        <v>32477</v>
      </c>
      <c r="T265" s="52">
        <v>1988</v>
      </c>
      <c r="U265" s="52" t="s">
        <v>2484</v>
      </c>
      <c r="V265" s="55">
        <v>32661</v>
      </c>
      <c r="W265" s="52"/>
      <c r="X265" s="52">
        <v>5</v>
      </c>
      <c r="Y265" s="52">
        <v>1</v>
      </c>
      <c r="Z265" s="53" t="s">
        <v>3955</v>
      </c>
      <c r="AA265" s="53" t="s">
        <v>3956</v>
      </c>
      <c r="AB265" s="53" t="s">
        <v>2384</v>
      </c>
      <c r="AC265" s="53" t="s">
        <v>2385</v>
      </c>
      <c r="AD265" s="53"/>
      <c r="AE265" s="52" t="s">
        <v>2387</v>
      </c>
      <c r="AF265" s="56">
        <v>45114.25</v>
      </c>
    </row>
    <row r="266" spans="3:32">
      <c r="C266" s="102">
        <v>257</v>
      </c>
      <c r="D266" s="103"/>
      <c r="E266" s="52" t="s">
        <v>3957</v>
      </c>
      <c r="F266" s="104" t="s">
        <v>3958</v>
      </c>
      <c r="G266" s="105"/>
      <c r="H266" s="103"/>
      <c r="I266" s="104" t="s">
        <v>168</v>
      </c>
      <c r="J266" s="103"/>
      <c r="K266" s="52" t="s">
        <v>3959</v>
      </c>
      <c r="L266" s="53" t="s">
        <v>2398</v>
      </c>
      <c r="M266" s="53" t="s">
        <v>2399</v>
      </c>
      <c r="N266" s="53" t="s">
        <v>2377</v>
      </c>
      <c r="O266" s="53" t="s">
        <v>2378</v>
      </c>
      <c r="P266" s="53" t="s">
        <v>2379</v>
      </c>
      <c r="Q266" s="52" t="s">
        <v>2380</v>
      </c>
      <c r="R266" s="54">
        <v>4.4011000319201224E+16</v>
      </c>
      <c r="S266" s="55">
        <v>41158</v>
      </c>
      <c r="T266" s="52">
        <v>2012</v>
      </c>
      <c r="U266" s="52" t="s">
        <v>2464</v>
      </c>
      <c r="V266" s="55">
        <v>41253</v>
      </c>
      <c r="W266" s="52"/>
      <c r="X266" s="52">
        <v>5</v>
      </c>
      <c r="Y266" s="52">
        <v>48</v>
      </c>
      <c r="Z266" s="53" t="s">
        <v>3960</v>
      </c>
      <c r="AA266" s="53" t="s">
        <v>3961</v>
      </c>
      <c r="AB266" s="53" t="s">
        <v>2384</v>
      </c>
      <c r="AC266" s="53" t="s">
        <v>2385</v>
      </c>
      <c r="AD266" s="53" t="s">
        <v>3962</v>
      </c>
      <c r="AE266" s="52" t="s">
        <v>2387</v>
      </c>
      <c r="AF266" s="56">
        <v>45114.25</v>
      </c>
    </row>
    <row r="267" spans="3:32">
      <c r="C267" s="102">
        <v>258</v>
      </c>
      <c r="D267" s="103"/>
      <c r="E267" s="52" t="s">
        <v>3963</v>
      </c>
      <c r="F267" s="104" t="s">
        <v>3964</v>
      </c>
      <c r="G267" s="105"/>
      <c r="H267" s="103"/>
      <c r="I267" s="104" t="s">
        <v>3965</v>
      </c>
      <c r="J267" s="103"/>
      <c r="K267" s="52" t="s">
        <v>3966</v>
      </c>
      <c r="L267" s="53" t="s">
        <v>2559</v>
      </c>
      <c r="M267" s="53" t="s">
        <v>2376</v>
      </c>
      <c r="N267" s="53" t="s">
        <v>2377</v>
      </c>
      <c r="O267" s="53" t="s">
        <v>2378</v>
      </c>
      <c r="P267" s="53" t="s">
        <v>2379</v>
      </c>
      <c r="Q267" s="52" t="s">
        <v>2380</v>
      </c>
      <c r="R267" s="54">
        <v>440000048581998</v>
      </c>
      <c r="S267" s="55">
        <v>36096</v>
      </c>
      <c r="T267" s="52">
        <v>1998</v>
      </c>
      <c r="U267" s="52" t="s">
        <v>2400</v>
      </c>
      <c r="V267" s="55">
        <v>36100</v>
      </c>
      <c r="W267" s="55">
        <v>37958</v>
      </c>
      <c r="X267" s="52">
        <v>0</v>
      </c>
      <c r="Y267" s="52">
        <v>0</v>
      </c>
      <c r="Z267" s="53"/>
      <c r="AA267" s="53"/>
      <c r="AB267" s="53" t="s">
        <v>2514</v>
      </c>
      <c r="AC267" s="53" t="s">
        <v>2515</v>
      </c>
      <c r="AD267" s="53"/>
      <c r="AE267" s="52" t="s">
        <v>2517</v>
      </c>
      <c r="AF267" s="56">
        <v>45114.25</v>
      </c>
    </row>
    <row r="268" spans="3:32">
      <c r="C268" s="102">
        <v>259</v>
      </c>
      <c r="D268" s="103"/>
      <c r="E268" s="52" t="s">
        <v>3967</v>
      </c>
      <c r="F268" s="104" t="s">
        <v>3968</v>
      </c>
      <c r="G268" s="105"/>
      <c r="H268" s="103"/>
      <c r="I268" s="104" t="s">
        <v>169</v>
      </c>
      <c r="J268" s="103"/>
      <c r="K268" s="52" t="s">
        <v>3969</v>
      </c>
      <c r="L268" s="53" t="s">
        <v>2398</v>
      </c>
      <c r="M268" s="53" t="s">
        <v>2399</v>
      </c>
      <c r="N268" s="53" t="s">
        <v>2377</v>
      </c>
      <c r="O268" s="53" t="s">
        <v>2378</v>
      </c>
      <c r="P268" s="53" t="s">
        <v>2379</v>
      </c>
      <c r="Q268" s="52" t="s">
        <v>2380</v>
      </c>
      <c r="R268" s="54">
        <v>4.4000003595198184E+16</v>
      </c>
      <c r="S268" s="55">
        <v>36024</v>
      </c>
      <c r="T268" s="52">
        <v>1998</v>
      </c>
      <c r="U268" s="52" t="s">
        <v>2381</v>
      </c>
      <c r="V268" s="55">
        <v>36132</v>
      </c>
      <c r="W268" s="52"/>
      <c r="X268" s="52">
        <v>27</v>
      </c>
      <c r="Y268" s="52">
        <v>133</v>
      </c>
      <c r="Z268" s="53" t="s">
        <v>3970</v>
      </c>
      <c r="AA268" s="53" t="s">
        <v>3971</v>
      </c>
      <c r="AB268" s="53" t="s">
        <v>2555</v>
      </c>
      <c r="AC268" s="53" t="s">
        <v>2385</v>
      </c>
      <c r="AD268" s="53" t="s">
        <v>3972</v>
      </c>
      <c r="AE268" s="52" t="s">
        <v>2387</v>
      </c>
      <c r="AF268" s="56">
        <v>45114.25</v>
      </c>
    </row>
    <row r="269" spans="3:32">
      <c r="C269" s="102">
        <v>260</v>
      </c>
      <c r="D269" s="103"/>
      <c r="E269" s="52" t="s">
        <v>3973</v>
      </c>
      <c r="F269" s="104" t="s">
        <v>3974</v>
      </c>
      <c r="G269" s="105"/>
      <c r="H269" s="103"/>
      <c r="I269" s="104" t="s">
        <v>170</v>
      </c>
      <c r="J269" s="103"/>
      <c r="K269" s="52" t="s">
        <v>3975</v>
      </c>
      <c r="L269" s="53" t="s">
        <v>2398</v>
      </c>
      <c r="M269" s="53" t="s">
        <v>2399</v>
      </c>
      <c r="N269" s="53" t="s">
        <v>2377</v>
      </c>
      <c r="O269" s="53" t="s">
        <v>2378</v>
      </c>
      <c r="P269" s="53" t="s">
        <v>2379</v>
      </c>
      <c r="Q269" s="52" t="s">
        <v>2380</v>
      </c>
      <c r="R269" s="54">
        <v>240000001651993</v>
      </c>
      <c r="S269" s="55">
        <v>34283</v>
      </c>
      <c r="T269" s="52">
        <v>1993</v>
      </c>
      <c r="U269" s="52" t="s">
        <v>2484</v>
      </c>
      <c r="V269" s="55">
        <v>34337</v>
      </c>
      <c r="W269" s="52"/>
      <c r="X269" s="52">
        <v>4</v>
      </c>
      <c r="Y269" s="52">
        <v>4</v>
      </c>
      <c r="Z269" s="53" t="s">
        <v>3976</v>
      </c>
      <c r="AA269" s="53" t="s">
        <v>3977</v>
      </c>
      <c r="AB269" s="53" t="s">
        <v>2384</v>
      </c>
      <c r="AC269" s="53" t="s">
        <v>2385</v>
      </c>
      <c r="AD269" s="53" t="s">
        <v>3978</v>
      </c>
      <c r="AE269" s="52" t="s">
        <v>2387</v>
      </c>
      <c r="AF269" s="56">
        <v>45114.25</v>
      </c>
    </row>
    <row r="270" spans="3:32" ht="23">
      <c r="C270" s="102">
        <v>261</v>
      </c>
      <c r="D270" s="103"/>
      <c r="E270" s="52" t="s">
        <v>3979</v>
      </c>
      <c r="F270" s="104" t="s">
        <v>3980</v>
      </c>
      <c r="G270" s="105"/>
      <c r="H270" s="103"/>
      <c r="I270" s="104" t="s">
        <v>171</v>
      </c>
      <c r="J270" s="103"/>
      <c r="K270" s="52" t="s">
        <v>3981</v>
      </c>
      <c r="L270" s="53" t="s">
        <v>2398</v>
      </c>
      <c r="M270" s="53" t="s">
        <v>2399</v>
      </c>
      <c r="N270" s="53" t="s">
        <v>2377</v>
      </c>
      <c r="O270" s="53" t="s">
        <v>2378</v>
      </c>
      <c r="P270" s="53" t="s">
        <v>2379</v>
      </c>
      <c r="Q270" s="52" t="s">
        <v>2380</v>
      </c>
      <c r="R270" s="54">
        <v>240000001011992</v>
      </c>
      <c r="S270" s="55">
        <v>33730</v>
      </c>
      <c r="T270" s="52">
        <v>1992</v>
      </c>
      <c r="U270" s="52" t="s">
        <v>2456</v>
      </c>
      <c r="V270" s="55">
        <v>33756</v>
      </c>
      <c r="W270" s="52"/>
      <c r="X270" s="52">
        <v>93</v>
      </c>
      <c r="Y270" s="52">
        <v>157</v>
      </c>
      <c r="Z270" s="53" t="s">
        <v>3982</v>
      </c>
      <c r="AA270" s="53" t="s">
        <v>3983</v>
      </c>
      <c r="AB270" s="53" t="s">
        <v>2587</v>
      </c>
      <c r="AC270" s="53" t="s">
        <v>2385</v>
      </c>
      <c r="AD270" s="53" t="s">
        <v>3984</v>
      </c>
      <c r="AE270" s="52" t="s">
        <v>2387</v>
      </c>
      <c r="AF270" s="56">
        <v>45114.25</v>
      </c>
    </row>
    <row r="271" spans="3:32">
      <c r="C271" s="102">
        <v>262</v>
      </c>
      <c r="D271" s="103"/>
      <c r="E271" s="52" t="s">
        <v>3985</v>
      </c>
      <c r="F271" s="104" t="s">
        <v>3986</v>
      </c>
      <c r="G271" s="105"/>
      <c r="H271" s="103"/>
      <c r="I271" s="104" t="s">
        <v>172</v>
      </c>
      <c r="J271" s="103"/>
      <c r="K271" s="52" t="s">
        <v>3987</v>
      </c>
      <c r="L271" s="53" t="s">
        <v>2398</v>
      </c>
      <c r="M271" s="53" t="s">
        <v>2399</v>
      </c>
      <c r="N271" s="53" t="s">
        <v>2377</v>
      </c>
      <c r="O271" s="53" t="s">
        <v>2411</v>
      </c>
      <c r="P271" s="53" t="s">
        <v>2411</v>
      </c>
      <c r="Q271" s="52" t="s">
        <v>2380</v>
      </c>
      <c r="R271" s="54">
        <v>4.401100023420108E+16</v>
      </c>
      <c r="S271" s="55">
        <v>40451</v>
      </c>
      <c r="T271" s="52">
        <v>2010</v>
      </c>
      <c r="U271" s="52" t="s">
        <v>2464</v>
      </c>
      <c r="V271" s="55">
        <v>40634</v>
      </c>
      <c r="W271" s="52"/>
      <c r="X271" s="52">
        <v>3</v>
      </c>
      <c r="Y271" s="52">
        <v>5</v>
      </c>
      <c r="Z271" s="53" t="s">
        <v>3988</v>
      </c>
      <c r="AA271" s="53" t="s">
        <v>3989</v>
      </c>
      <c r="AB271" s="53" t="s">
        <v>2384</v>
      </c>
      <c r="AC271" s="53" t="s">
        <v>2385</v>
      </c>
      <c r="AD271" s="53" t="s">
        <v>3990</v>
      </c>
      <c r="AE271" s="52" t="s">
        <v>2387</v>
      </c>
      <c r="AF271" s="56">
        <v>45114.25</v>
      </c>
    </row>
    <row r="272" spans="3:32">
      <c r="C272" s="102">
        <v>263</v>
      </c>
      <c r="D272" s="103"/>
      <c r="E272" s="52" t="s">
        <v>3991</v>
      </c>
      <c r="F272" s="104" t="s">
        <v>3992</v>
      </c>
      <c r="G272" s="105"/>
      <c r="H272" s="103"/>
      <c r="I272" s="104" t="s">
        <v>3993</v>
      </c>
      <c r="J272" s="103"/>
      <c r="K272" s="52" t="s">
        <v>3994</v>
      </c>
      <c r="L272" s="53" t="s">
        <v>2375</v>
      </c>
      <c r="M272" s="53" t="s">
        <v>2376</v>
      </c>
      <c r="N272" s="53" t="s">
        <v>2377</v>
      </c>
      <c r="O272" s="53" t="s">
        <v>2378</v>
      </c>
      <c r="P272" s="53" t="s">
        <v>2379</v>
      </c>
      <c r="Q272" s="52" t="s">
        <v>2380</v>
      </c>
      <c r="R272" s="54">
        <v>440000040791993</v>
      </c>
      <c r="S272" s="55">
        <v>34316</v>
      </c>
      <c r="T272" s="52">
        <v>1993</v>
      </c>
      <c r="U272" s="52" t="s">
        <v>2471</v>
      </c>
      <c r="V272" s="55">
        <v>34589</v>
      </c>
      <c r="W272" s="55">
        <v>41450</v>
      </c>
      <c r="X272" s="52">
        <v>0</v>
      </c>
      <c r="Y272" s="52">
        <v>0</v>
      </c>
      <c r="Z272" s="53" t="s">
        <v>3995</v>
      </c>
      <c r="AA272" s="53" t="s">
        <v>3996</v>
      </c>
      <c r="AB272" s="53" t="s">
        <v>2384</v>
      </c>
      <c r="AC272" s="53" t="s">
        <v>2385</v>
      </c>
      <c r="AD272" s="53"/>
      <c r="AE272" s="52" t="s">
        <v>2387</v>
      </c>
      <c r="AF272" s="56">
        <v>45114.25</v>
      </c>
    </row>
    <row r="273" spans="3:32" ht="23">
      <c r="C273" s="102">
        <v>264</v>
      </c>
      <c r="D273" s="103"/>
      <c r="E273" s="52" t="s">
        <v>3997</v>
      </c>
      <c r="F273" s="104" t="s">
        <v>3998</v>
      </c>
      <c r="G273" s="105"/>
      <c r="H273" s="103"/>
      <c r="I273" s="104" t="s">
        <v>173</v>
      </c>
      <c r="J273" s="103"/>
      <c r="K273" s="52" t="s">
        <v>3999</v>
      </c>
      <c r="L273" s="53" t="s">
        <v>4000</v>
      </c>
      <c r="M273" s="53" t="s">
        <v>2399</v>
      </c>
      <c r="N273" s="53" t="s">
        <v>2377</v>
      </c>
      <c r="O273" s="53" t="s">
        <v>2378</v>
      </c>
      <c r="P273" s="53" t="s">
        <v>2379</v>
      </c>
      <c r="Q273" s="52" t="s">
        <v>2380</v>
      </c>
      <c r="R273" s="54">
        <v>4.4011004070201808E+16</v>
      </c>
      <c r="S273" s="55">
        <v>43313</v>
      </c>
      <c r="T273" s="52">
        <v>2018</v>
      </c>
      <c r="U273" s="52" t="s">
        <v>2381</v>
      </c>
      <c r="V273" s="55">
        <v>43356</v>
      </c>
      <c r="W273" s="52"/>
      <c r="X273" s="52">
        <v>7</v>
      </c>
      <c r="Y273" s="52">
        <v>42</v>
      </c>
      <c r="Z273" s="53" t="s">
        <v>4001</v>
      </c>
      <c r="AA273" s="53" t="s">
        <v>3276</v>
      </c>
      <c r="AB273" s="53" t="s">
        <v>2474</v>
      </c>
      <c r="AC273" s="53" t="s">
        <v>2475</v>
      </c>
      <c r="AD273" s="53"/>
      <c r="AE273" s="52" t="s">
        <v>2406</v>
      </c>
      <c r="AF273" s="56">
        <v>45114.25</v>
      </c>
    </row>
    <row r="274" spans="3:32">
      <c r="C274" s="102">
        <v>265</v>
      </c>
      <c r="D274" s="103"/>
      <c r="E274" s="52" t="s">
        <v>4002</v>
      </c>
      <c r="F274" s="104" t="s">
        <v>4003</v>
      </c>
      <c r="G274" s="105"/>
      <c r="H274" s="103"/>
      <c r="I274" s="104" t="s">
        <v>4004</v>
      </c>
      <c r="J274" s="103"/>
      <c r="K274" s="52" t="s">
        <v>3728</v>
      </c>
      <c r="L274" s="53" t="s">
        <v>2559</v>
      </c>
      <c r="M274" s="53" t="s">
        <v>2376</v>
      </c>
      <c r="N274" s="53" t="s">
        <v>2377</v>
      </c>
      <c r="O274" s="53" t="s">
        <v>2378</v>
      </c>
      <c r="P274" s="53" t="s">
        <v>2379</v>
      </c>
      <c r="Q274" s="52" t="s">
        <v>2380</v>
      </c>
      <c r="R274" s="54">
        <v>4.4000004725199584E+16</v>
      </c>
      <c r="S274" s="55">
        <v>35047</v>
      </c>
      <c r="T274" s="52">
        <v>1995</v>
      </c>
      <c r="U274" s="52" t="s">
        <v>2471</v>
      </c>
      <c r="V274" s="55">
        <v>35633</v>
      </c>
      <c r="W274" s="55">
        <v>35633</v>
      </c>
      <c r="X274" s="52">
        <v>0</v>
      </c>
      <c r="Y274" s="52">
        <v>0</v>
      </c>
      <c r="Z274" s="53" t="s">
        <v>4003</v>
      </c>
      <c r="AA274" s="53" t="s">
        <v>4005</v>
      </c>
      <c r="AB274" s="53" t="s">
        <v>3730</v>
      </c>
      <c r="AC274" s="53" t="s">
        <v>2385</v>
      </c>
      <c r="AD274" s="53"/>
      <c r="AE274" s="52" t="s">
        <v>2387</v>
      </c>
      <c r="AF274" s="56">
        <v>45114.25</v>
      </c>
    </row>
    <row r="275" spans="3:32">
      <c r="C275" s="102">
        <v>266</v>
      </c>
      <c r="D275" s="103"/>
      <c r="E275" s="52" t="s">
        <v>4006</v>
      </c>
      <c r="F275" s="104" t="s">
        <v>4007</v>
      </c>
      <c r="G275" s="105"/>
      <c r="H275" s="103"/>
      <c r="I275" s="104" t="s">
        <v>174</v>
      </c>
      <c r="J275" s="103"/>
      <c r="K275" s="52" t="s">
        <v>4008</v>
      </c>
      <c r="L275" s="53" t="s">
        <v>2398</v>
      </c>
      <c r="M275" s="53" t="s">
        <v>2399</v>
      </c>
      <c r="N275" s="53" t="s">
        <v>2453</v>
      </c>
      <c r="O275" s="53" t="s">
        <v>2454</v>
      </c>
      <c r="P275" s="53" t="s">
        <v>2455</v>
      </c>
      <c r="Q275" s="52" t="s">
        <v>2380</v>
      </c>
      <c r="R275" s="54">
        <v>3013481978</v>
      </c>
      <c r="S275" s="55">
        <v>28977</v>
      </c>
      <c r="T275" s="52">
        <v>1979</v>
      </c>
      <c r="U275" s="52" t="s">
        <v>2456</v>
      </c>
      <c r="V275" s="55">
        <v>29099</v>
      </c>
      <c r="W275" s="52"/>
      <c r="X275" s="52">
        <v>4</v>
      </c>
      <c r="Y275" s="52">
        <v>4</v>
      </c>
      <c r="Z275" s="53" t="s">
        <v>4009</v>
      </c>
      <c r="AA275" s="53" t="s">
        <v>4010</v>
      </c>
      <c r="AB275" s="53" t="s">
        <v>2441</v>
      </c>
      <c r="AC275" s="53" t="s">
        <v>2442</v>
      </c>
      <c r="AD275" s="53" t="s">
        <v>4011</v>
      </c>
      <c r="AE275" s="52" t="s">
        <v>2444</v>
      </c>
      <c r="AF275" s="56">
        <v>45114.25</v>
      </c>
    </row>
    <row r="276" spans="3:32">
      <c r="C276" s="102">
        <v>267</v>
      </c>
      <c r="D276" s="103"/>
      <c r="E276" s="52" t="s">
        <v>4012</v>
      </c>
      <c r="F276" s="104" t="s">
        <v>4013</v>
      </c>
      <c r="G276" s="105"/>
      <c r="H276" s="103"/>
      <c r="I276" s="104" t="s">
        <v>175</v>
      </c>
      <c r="J276" s="103"/>
      <c r="K276" s="52" t="s">
        <v>4014</v>
      </c>
      <c r="L276" s="53" t="s">
        <v>2398</v>
      </c>
      <c r="M276" s="53" t="s">
        <v>2399</v>
      </c>
      <c r="N276" s="53" t="s">
        <v>2377</v>
      </c>
      <c r="O276" s="53" t="s">
        <v>2411</v>
      </c>
      <c r="P276" s="53" t="s">
        <v>2411</v>
      </c>
      <c r="Q276" s="52" t="s">
        <v>2380</v>
      </c>
      <c r="R276" s="54">
        <v>4.4000002649200552E+16</v>
      </c>
      <c r="S276" s="55">
        <v>38777</v>
      </c>
      <c r="T276" s="52">
        <v>2006</v>
      </c>
      <c r="U276" s="52" t="s">
        <v>2560</v>
      </c>
      <c r="V276" s="55">
        <v>38841</v>
      </c>
      <c r="W276" s="52"/>
      <c r="X276" s="52">
        <v>1</v>
      </c>
      <c r="Y276" s="52">
        <v>4</v>
      </c>
      <c r="Z276" s="53" t="s">
        <v>4015</v>
      </c>
      <c r="AA276" s="53" t="s">
        <v>4016</v>
      </c>
      <c r="AB276" s="53" t="s">
        <v>3164</v>
      </c>
      <c r="AC276" s="53" t="s">
        <v>3165</v>
      </c>
      <c r="AD276" s="53" t="s">
        <v>4017</v>
      </c>
      <c r="AE276" s="52" t="s">
        <v>2406</v>
      </c>
      <c r="AF276" s="56">
        <v>45114.25</v>
      </c>
    </row>
    <row r="277" spans="3:32">
      <c r="C277" s="102">
        <v>268</v>
      </c>
      <c r="D277" s="103"/>
      <c r="E277" s="52" t="s">
        <v>4018</v>
      </c>
      <c r="F277" s="104" t="s">
        <v>4019</v>
      </c>
      <c r="G277" s="105"/>
      <c r="H277" s="103"/>
      <c r="I277" s="104" t="s">
        <v>176</v>
      </c>
      <c r="J277" s="103"/>
      <c r="K277" s="52" t="s">
        <v>4020</v>
      </c>
      <c r="L277" s="53" t="s">
        <v>2398</v>
      </c>
      <c r="M277" s="53" t="s">
        <v>2399</v>
      </c>
      <c r="N277" s="53" t="s">
        <v>2377</v>
      </c>
      <c r="O277" s="53" t="s">
        <v>2411</v>
      </c>
      <c r="P277" s="53" t="s">
        <v>2411</v>
      </c>
      <c r="Q277" s="52" t="s">
        <v>2380</v>
      </c>
      <c r="R277" s="54">
        <v>4.400000164520048E+16</v>
      </c>
      <c r="S277" s="55">
        <v>38310</v>
      </c>
      <c r="T277" s="52">
        <v>2004</v>
      </c>
      <c r="U277" s="52" t="s">
        <v>2484</v>
      </c>
      <c r="V277" s="55">
        <v>38565</v>
      </c>
      <c r="W277" s="52"/>
      <c r="X277" s="52">
        <v>1</v>
      </c>
      <c r="Y277" s="52">
        <v>22</v>
      </c>
      <c r="Z277" s="53" t="s">
        <v>4021</v>
      </c>
      <c r="AA277" s="53" t="s">
        <v>4022</v>
      </c>
      <c r="AB277" s="53" t="s">
        <v>2403</v>
      </c>
      <c r="AC277" s="53" t="s">
        <v>2404</v>
      </c>
      <c r="AD277" s="53" t="s">
        <v>4023</v>
      </c>
      <c r="AE277" s="52" t="s">
        <v>2406</v>
      </c>
      <c r="AF277" s="56">
        <v>45114.25</v>
      </c>
    </row>
    <row r="278" spans="3:32">
      <c r="C278" s="102">
        <v>269</v>
      </c>
      <c r="D278" s="103"/>
      <c r="E278" s="52" t="s">
        <v>4024</v>
      </c>
      <c r="F278" s="104" t="s">
        <v>4025</v>
      </c>
      <c r="G278" s="105"/>
      <c r="H278" s="103"/>
      <c r="I278" s="104" t="s">
        <v>177</v>
      </c>
      <c r="J278" s="103"/>
      <c r="K278" s="52" t="s">
        <v>4026</v>
      </c>
      <c r="L278" s="53" t="s">
        <v>2398</v>
      </c>
      <c r="M278" s="53" t="s">
        <v>2399</v>
      </c>
      <c r="N278" s="53" t="s">
        <v>2377</v>
      </c>
      <c r="O278" s="53" t="s">
        <v>2411</v>
      </c>
      <c r="P278" s="53" t="s">
        <v>2411</v>
      </c>
      <c r="Q278" s="52" t="s">
        <v>2380</v>
      </c>
      <c r="R278" s="54">
        <v>4.4000001375200744E+16</v>
      </c>
      <c r="S278" s="55">
        <v>39248</v>
      </c>
      <c r="T278" s="52">
        <v>2007</v>
      </c>
      <c r="U278" s="52" t="s">
        <v>2422</v>
      </c>
      <c r="V278" s="55">
        <v>39815</v>
      </c>
      <c r="W278" s="52"/>
      <c r="X278" s="52">
        <v>1</v>
      </c>
      <c r="Y278" s="52">
        <v>3</v>
      </c>
      <c r="Z278" s="53" t="s">
        <v>4027</v>
      </c>
      <c r="AA278" s="53" t="s">
        <v>4028</v>
      </c>
      <c r="AB278" s="53" t="s">
        <v>3480</v>
      </c>
      <c r="AC278" s="53" t="s">
        <v>601</v>
      </c>
      <c r="AD278" s="53" t="s">
        <v>4029</v>
      </c>
      <c r="AE278" s="52" t="s">
        <v>2496</v>
      </c>
      <c r="AF278" s="56">
        <v>45114.25</v>
      </c>
    </row>
    <row r="279" spans="3:32">
      <c r="C279" s="102">
        <v>270</v>
      </c>
      <c r="D279" s="103"/>
      <c r="E279" s="52" t="s">
        <v>4030</v>
      </c>
      <c r="F279" s="104" t="s">
        <v>4031</v>
      </c>
      <c r="G279" s="105"/>
      <c r="H279" s="103"/>
      <c r="I279" s="104" t="s">
        <v>178</v>
      </c>
      <c r="J279" s="103"/>
      <c r="K279" s="52" t="s">
        <v>4032</v>
      </c>
      <c r="L279" s="53" t="s">
        <v>2398</v>
      </c>
      <c r="M279" s="53" t="s">
        <v>2399</v>
      </c>
      <c r="N279" s="53" t="s">
        <v>2377</v>
      </c>
      <c r="O279" s="53" t="s">
        <v>2411</v>
      </c>
      <c r="P279" s="53" t="s">
        <v>2411</v>
      </c>
      <c r="Q279" s="52" t="s">
        <v>2380</v>
      </c>
      <c r="R279" s="54">
        <v>4.4000001832200608E+16</v>
      </c>
      <c r="S279" s="55">
        <v>38971</v>
      </c>
      <c r="T279" s="52">
        <v>2006</v>
      </c>
      <c r="U279" s="52" t="s">
        <v>2464</v>
      </c>
      <c r="V279" s="55">
        <v>39022</v>
      </c>
      <c r="W279" s="52"/>
      <c r="X279" s="52">
        <v>1</v>
      </c>
      <c r="Y279" s="52">
        <v>2</v>
      </c>
      <c r="Z279" s="53" t="s">
        <v>4033</v>
      </c>
      <c r="AA279" s="53" t="s">
        <v>4034</v>
      </c>
      <c r="AB279" s="53" t="s">
        <v>2514</v>
      </c>
      <c r="AC279" s="53" t="s">
        <v>2515</v>
      </c>
      <c r="AD279" s="53" t="s">
        <v>4035</v>
      </c>
      <c r="AE279" s="52" t="s">
        <v>2517</v>
      </c>
      <c r="AF279" s="56">
        <v>45114.25</v>
      </c>
    </row>
    <row r="280" spans="3:32">
      <c r="C280" s="102">
        <v>271</v>
      </c>
      <c r="D280" s="103"/>
      <c r="E280" s="52" t="s">
        <v>4036</v>
      </c>
      <c r="F280" s="104" t="s">
        <v>4037</v>
      </c>
      <c r="G280" s="105"/>
      <c r="H280" s="103"/>
      <c r="I280" s="104" t="s">
        <v>179</v>
      </c>
      <c r="J280" s="103"/>
      <c r="K280" s="52" t="s">
        <v>4038</v>
      </c>
      <c r="L280" s="53" t="s">
        <v>2831</v>
      </c>
      <c r="M280" s="53" t="s">
        <v>2832</v>
      </c>
      <c r="N280" s="53" t="s">
        <v>2377</v>
      </c>
      <c r="O280" s="53" t="s">
        <v>2411</v>
      </c>
      <c r="P280" s="53" t="s">
        <v>2411</v>
      </c>
      <c r="Q280" s="52" t="s">
        <v>2380</v>
      </c>
      <c r="R280" s="54">
        <v>4.400000298220064E+16</v>
      </c>
      <c r="S280" s="55">
        <v>39009</v>
      </c>
      <c r="T280" s="52">
        <v>2006</v>
      </c>
      <c r="U280" s="52" t="s">
        <v>2400</v>
      </c>
      <c r="V280" s="55">
        <v>39052</v>
      </c>
      <c r="W280" s="52"/>
      <c r="X280" s="52">
        <v>1</v>
      </c>
      <c r="Y280" s="52">
        <v>2</v>
      </c>
      <c r="Z280" s="53" t="s">
        <v>4039</v>
      </c>
      <c r="AA280" s="53" t="s">
        <v>4040</v>
      </c>
      <c r="AB280" s="53" t="s">
        <v>2441</v>
      </c>
      <c r="AC280" s="53" t="s">
        <v>2442</v>
      </c>
      <c r="AD280" s="53" t="s">
        <v>4041</v>
      </c>
      <c r="AE280" s="52" t="s">
        <v>2444</v>
      </c>
      <c r="AF280" s="56">
        <v>45114.25</v>
      </c>
    </row>
    <row r="281" spans="3:32">
      <c r="C281" s="102">
        <v>272</v>
      </c>
      <c r="D281" s="103"/>
      <c r="E281" s="52" t="s">
        <v>4042</v>
      </c>
      <c r="F281" s="104" t="s">
        <v>4043</v>
      </c>
      <c r="G281" s="105"/>
      <c r="H281" s="103"/>
      <c r="I281" s="104" t="s">
        <v>180</v>
      </c>
      <c r="J281" s="103"/>
      <c r="K281" s="52" t="s">
        <v>4044</v>
      </c>
      <c r="L281" s="53" t="s">
        <v>2398</v>
      </c>
      <c r="M281" s="53" t="s">
        <v>2399</v>
      </c>
      <c r="N281" s="53" t="s">
        <v>2377</v>
      </c>
      <c r="O281" s="53" t="s">
        <v>2411</v>
      </c>
      <c r="P281" s="53" t="s">
        <v>2411</v>
      </c>
      <c r="Q281" s="52" t="s">
        <v>2380</v>
      </c>
      <c r="R281" s="54">
        <v>4.4000003155200592E+16</v>
      </c>
      <c r="S281" s="55">
        <v>38793</v>
      </c>
      <c r="T281" s="52">
        <v>2006</v>
      </c>
      <c r="U281" s="52" t="s">
        <v>2560</v>
      </c>
      <c r="V281" s="55">
        <v>38869</v>
      </c>
      <c r="W281" s="52"/>
      <c r="X281" s="52">
        <v>1</v>
      </c>
      <c r="Y281" s="52">
        <v>2</v>
      </c>
      <c r="Z281" s="53" t="s">
        <v>4045</v>
      </c>
      <c r="AA281" s="53" t="s">
        <v>4046</v>
      </c>
      <c r="AB281" s="53" t="s">
        <v>2641</v>
      </c>
      <c r="AC281" s="53" t="s">
        <v>2642</v>
      </c>
      <c r="AD281" s="53" t="s">
        <v>4047</v>
      </c>
      <c r="AE281" s="52" t="s">
        <v>2517</v>
      </c>
      <c r="AF281" s="56">
        <v>45114.25</v>
      </c>
    </row>
    <row r="282" spans="3:32">
      <c r="C282" s="102">
        <v>273</v>
      </c>
      <c r="D282" s="103"/>
      <c r="E282" s="52" t="s">
        <v>4048</v>
      </c>
      <c r="F282" s="104" t="s">
        <v>181</v>
      </c>
      <c r="G282" s="105"/>
      <c r="H282" s="103"/>
      <c r="I282" s="104" t="s">
        <v>181</v>
      </c>
      <c r="J282" s="103"/>
      <c r="K282" s="52" t="s">
        <v>4049</v>
      </c>
      <c r="L282" s="53" t="s">
        <v>2398</v>
      </c>
      <c r="M282" s="53" t="s">
        <v>2399</v>
      </c>
      <c r="N282" s="53" t="s">
        <v>2377</v>
      </c>
      <c r="O282" s="53" t="s">
        <v>2411</v>
      </c>
      <c r="P282" s="53" t="s">
        <v>2411</v>
      </c>
      <c r="Q282" s="52" t="s">
        <v>2380</v>
      </c>
      <c r="R282" s="54">
        <v>4.4000001884200424E+16</v>
      </c>
      <c r="S282" s="55">
        <v>38268</v>
      </c>
      <c r="T282" s="52">
        <v>2004</v>
      </c>
      <c r="U282" s="52" t="s">
        <v>2400</v>
      </c>
      <c r="V282" s="55">
        <v>38473</v>
      </c>
      <c r="W282" s="52"/>
      <c r="X282" s="52">
        <v>1</v>
      </c>
      <c r="Y282" s="52">
        <v>3</v>
      </c>
      <c r="Z282" s="53" t="s">
        <v>4050</v>
      </c>
      <c r="AA282" s="53" t="s">
        <v>2933</v>
      </c>
      <c r="AB282" s="53" t="s">
        <v>2908</v>
      </c>
      <c r="AC282" s="53" t="s">
        <v>2909</v>
      </c>
      <c r="AD282" s="53" t="s">
        <v>4051</v>
      </c>
      <c r="AE282" s="52" t="s">
        <v>2517</v>
      </c>
      <c r="AF282" s="56">
        <v>45114.25</v>
      </c>
    </row>
    <row r="283" spans="3:32">
      <c r="C283" s="102">
        <v>274</v>
      </c>
      <c r="D283" s="103"/>
      <c r="E283" s="52" t="s">
        <v>4052</v>
      </c>
      <c r="F283" s="104" t="s">
        <v>4053</v>
      </c>
      <c r="G283" s="105"/>
      <c r="H283" s="103"/>
      <c r="I283" s="104" t="s">
        <v>182</v>
      </c>
      <c r="J283" s="103"/>
      <c r="K283" s="52" t="s">
        <v>4054</v>
      </c>
      <c r="L283" s="53" t="s">
        <v>2398</v>
      </c>
      <c r="M283" s="53" t="s">
        <v>2399</v>
      </c>
      <c r="N283" s="53" t="s">
        <v>2377</v>
      </c>
      <c r="O283" s="53" t="s">
        <v>2411</v>
      </c>
      <c r="P283" s="53" t="s">
        <v>2411</v>
      </c>
      <c r="Q283" s="52" t="s">
        <v>2380</v>
      </c>
      <c r="R283" s="54">
        <v>4.4000001811200512E+16</v>
      </c>
      <c r="S283" s="55">
        <v>38635</v>
      </c>
      <c r="T283" s="52">
        <v>2005</v>
      </c>
      <c r="U283" s="52" t="s">
        <v>2400</v>
      </c>
      <c r="V283" s="55">
        <v>38813</v>
      </c>
      <c r="W283" s="52"/>
      <c r="X283" s="52">
        <v>1</v>
      </c>
      <c r="Y283" s="52">
        <v>18</v>
      </c>
      <c r="Z283" s="53" t="s">
        <v>4055</v>
      </c>
      <c r="AA283" s="53" t="s">
        <v>4056</v>
      </c>
      <c r="AB283" s="53" t="s">
        <v>2384</v>
      </c>
      <c r="AC283" s="53" t="s">
        <v>2385</v>
      </c>
      <c r="AD283" s="53" t="s">
        <v>4057</v>
      </c>
      <c r="AE283" s="52" t="s">
        <v>2387</v>
      </c>
      <c r="AF283" s="56">
        <v>45114.25</v>
      </c>
    </row>
    <row r="284" spans="3:32">
      <c r="C284" s="102">
        <v>275</v>
      </c>
      <c r="D284" s="103"/>
      <c r="E284" s="52" t="s">
        <v>4058</v>
      </c>
      <c r="F284" s="104" t="s">
        <v>4059</v>
      </c>
      <c r="G284" s="105"/>
      <c r="H284" s="103"/>
      <c r="I284" s="104" t="s">
        <v>4060</v>
      </c>
      <c r="J284" s="103"/>
      <c r="K284" s="52" t="s">
        <v>4061</v>
      </c>
      <c r="L284" s="53" t="s">
        <v>2375</v>
      </c>
      <c r="M284" s="53" t="s">
        <v>2376</v>
      </c>
      <c r="N284" s="53" t="s">
        <v>2377</v>
      </c>
      <c r="O284" s="53" t="s">
        <v>2378</v>
      </c>
      <c r="P284" s="53" t="s">
        <v>2379</v>
      </c>
      <c r="Q284" s="52" t="s">
        <v>2380</v>
      </c>
      <c r="R284" s="54">
        <v>4.4000001823199592E+16</v>
      </c>
      <c r="S284" s="55">
        <v>34878</v>
      </c>
      <c r="T284" s="52">
        <v>1995</v>
      </c>
      <c r="U284" s="52" t="s">
        <v>2422</v>
      </c>
      <c r="V284" s="55">
        <v>34943</v>
      </c>
      <c r="W284" s="55">
        <v>40696</v>
      </c>
      <c r="X284" s="52">
        <v>0</v>
      </c>
      <c r="Y284" s="52">
        <v>0</v>
      </c>
      <c r="Z284" s="53" t="s">
        <v>4062</v>
      </c>
      <c r="AA284" s="53" t="s">
        <v>4063</v>
      </c>
      <c r="AB284" s="53" t="s">
        <v>2384</v>
      </c>
      <c r="AC284" s="53" t="s">
        <v>2385</v>
      </c>
      <c r="AD284" s="53"/>
      <c r="AE284" s="52" t="s">
        <v>2387</v>
      </c>
      <c r="AF284" s="56">
        <v>45114.25</v>
      </c>
    </row>
    <row r="285" spans="3:32">
      <c r="C285" s="102">
        <v>276</v>
      </c>
      <c r="D285" s="103"/>
      <c r="E285" s="52" t="s">
        <v>4064</v>
      </c>
      <c r="F285" s="104" t="s">
        <v>4065</v>
      </c>
      <c r="G285" s="105"/>
      <c r="H285" s="103"/>
      <c r="I285" s="104" t="s">
        <v>183</v>
      </c>
      <c r="J285" s="103"/>
      <c r="K285" s="52" t="s">
        <v>4066</v>
      </c>
      <c r="L285" s="53" t="s">
        <v>2398</v>
      </c>
      <c r="M285" s="53" t="s">
        <v>2399</v>
      </c>
      <c r="N285" s="53" t="s">
        <v>2377</v>
      </c>
      <c r="O285" s="53" t="s">
        <v>2378</v>
      </c>
      <c r="P285" s="53" t="s">
        <v>2379</v>
      </c>
      <c r="Q285" s="52" t="s">
        <v>2380</v>
      </c>
      <c r="R285" s="54">
        <v>302788197990</v>
      </c>
      <c r="S285" s="55">
        <v>29411</v>
      </c>
      <c r="T285" s="52">
        <v>1980</v>
      </c>
      <c r="U285" s="52" t="s">
        <v>2432</v>
      </c>
      <c r="V285" s="55">
        <v>29434</v>
      </c>
      <c r="W285" s="52"/>
      <c r="X285" s="52">
        <v>1</v>
      </c>
      <c r="Y285" s="52">
        <v>1</v>
      </c>
      <c r="Z285" s="53" t="s">
        <v>4067</v>
      </c>
      <c r="AA285" s="53" t="s">
        <v>4068</v>
      </c>
      <c r="AB285" s="53" t="s">
        <v>3184</v>
      </c>
      <c r="AC285" s="53" t="s">
        <v>2385</v>
      </c>
      <c r="AD285" s="53"/>
      <c r="AE285" s="52" t="s">
        <v>2387</v>
      </c>
      <c r="AF285" s="56">
        <v>45114.25</v>
      </c>
    </row>
    <row r="286" spans="3:32">
      <c r="C286" s="102">
        <v>277</v>
      </c>
      <c r="D286" s="103"/>
      <c r="E286" s="52" t="s">
        <v>4069</v>
      </c>
      <c r="F286" s="104" t="s">
        <v>4070</v>
      </c>
      <c r="G286" s="105"/>
      <c r="H286" s="103"/>
      <c r="I286" s="104" t="s">
        <v>184</v>
      </c>
      <c r="J286" s="103"/>
      <c r="K286" s="52" t="s">
        <v>4071</v>
      </c>
      <c r="L286" s="53" t="s">
        <v>2398</v>
      </c>
      <c r="M286" s="53" t="s">
        <v>2399</v>
      </c>
      <c r="N286" s="53" t="s">
        <v>2377</v>
      </c>
      <c r="O286" s="53" t="s">
        <v>2378</v>
      </c>
      <c r="P286" s="53" t="s">
        <v>2379</v>
      </c>
      <c r="Q286" s="52" t="s">
        <v>2380</v>
      </c>
      <c r="R286" s="54">
        <v>4.4000010409199648E+16</v>
      </c>
      <c r="S286" s="55">
        <v>35419</v>
      </c>
      <c r="T286" s="52">
        <v>1996</v>
      </c>
      <c r="U286" s="52" t="s">
        <v>2471</v>
      </c>
      <c r="V286" s="55">
        <v>35520</v>
      </c>
      <c r="W286" s="52"/>
      <c r="X286" s="52">
        <v>2</v>
      </c>
      <c r="Y286" s="52">
        <v>2</v>
      </c>
      <c r="Z286" s="53" t="s">
        <v>4072</v>
      </c>
      <c r="AA286" s="53" t="s">
        <v>3945</v>
      </c>
      <c r="AB286" s="53" t="s">
        <v>2384</v>
      </c>
      <c r="AC286" s="53" t="s">
        <v>2385</v>
      </c>
      <c r="AD286" s="53" t="s">
        <v>4073</v>
      </c>
      <c r="AE286" s="52" t="s">
        <v>2387</v>
      </c>
      <c r="AF286" s="56">
        <v>45114.25</v>
      </c>
    </row>
    <row r="287" spans="3:32">
      <c r="C287" s="102">
        <v>278</v>
      </c>
      <c r="D287" s="103"/>
      <c r="E287" s="52" t="s">
        <v>4074</v>
      </c>
      <c r="F287" s="104" t="s">
        <v>4075</v>
      </c>
      <c r="G287" s="105"/>
      <c r="H287" s="103"/>
      <c r="I287" s="104" t="s">
        <v>4076</v>
      </c>
      <c r="J287" s="103"/>
      <c r="K287" s="52" t="s">
        <v>4077</v>
      </c>
      <c r="L287" s="53" t="s">
        <v>2683</v>
      </c>
      <c r="M287" s="53" t="s">
        <v>2376</v>
      </c>
      <c r="N287" s="53" t="s">
        <v>2453</v>
      </c>
      <c r="O287" s="53" t="s">
        <v>2470</v>
      </c>
      <c r="P287" s="53" t="s">
        <v>2455</v>
      </c>
      <c r="Q287" s="52" t="s">
        <v>2380</v>
      </c>
      <c r="R287" s="54">
        <v>294621982</v>
      </c>
      <c r="S287" s="55">
        <v>30160</v>
      </c>
      <c r="T287" s="52">
        <v>1982</v>
      </c>
      <c r="U287" s="52" t="s">
        <v>2432</v>
      </c>
      <c r="V287" s="55">
        <v>30160</v>
      </c>
      <c r="W287" s="55">
        <v>43682</v>
      </c>
      <c r="X287" s="52">
        <v>0</v>
      </c>
      <c r="Y287" s="52">
        <v>0</v>
      </c>
      <c r="Z287" s="53" t="s">
        <v>4078</v>
      </c>
      <c r="AA287" s="53" t="s">
        <v>4079</v>
      </c>
      <c r="AB287" s="53" t="s">
        <v>2514</v>
      </c>
      <c r="AC287" s="53" t="s">
        <v>2515</v>
      </c>
      <c r="AD287" s="53"/>
      <c r="AE287" s="52" t="s">
        <v>2517</v>
      </c>
      <c r="AF287" s="56">
        <v>45114.25</v>
      </c>
    </row>
    <row r="288" spans="3:32">
      <c r="C288" s="102">
        <v>279</v>
      </c>
      <c r="D288" s="103"/>
      <c r="E288" s="52" t="s">
        <v>4080</v>
      </c>
      <c r="F288" s="104" t="s">
        <v>4081</v>
      </c>
      <c r="G288" s="105"/>
      <c r="H288" s="103"/>
      <c r="I288" s="104" t="s">
        <v>4082</v>
      </c>
      <c r="J288" s="103"/>
      <c r="K288" s="52" t="s">
        <v>4083</v>
      </c>
      <c r="L288" s="53" t="s">
        <v>2375</v>
      </c>
      <c r="M288" s="53" t="s">
        <v>2376</v>
      </c>
      <c r="N288" s="53" t="s">
        <v>2377</v>
      </c>
      <c r="O288" s="53" t="s">
        <v>2378</v>
      </c>
      <c r="P288" s="53" t="s">
        <v>2379</v>
      </c>
      <c r="Q288" s="52" t="s">
        <v>2380</v>
      </c>
      <c r="R288" s="54">
        <v>4.400000244919956E+16</v>
      </c>
      <c r="S288" s="55">
        <v>34738</v>
      </c>
      <c r="T288" s="52">
        <v>1995</v>
      </c>
      <c r="U288" s="52" t="s">
        <v>2521</v>
      </c>
      <c r="V288" s="55">
        <v>34739</v>
      </c>
      <c r="W288" s="55">
        <v>43482</v>
      </c>
      <c r="X288" s="52">
        <v>0</v>
      </c>
      <c r="Y288" s="52">
        <v>0</v>
      </c>
      <c r="Z288" s="53" t="s">
        <v>4084</v>
      </c>
      <c r="AA288" s="53" t="s">
        <v>4085</v>
      </c>
      <c r="AB288" s="53" t="s">
        <v>2441</v>
      </c>
      <c r="AC288" s="53" t="s">
        <v>2442</v>
      </c>
      <c r="AD288" s="53"/>
      <c r="AE288" s="52" t="s">
        <v>2444</v>
      </c>
      <c r="AF288" s="56">
        <v>45114.25</v>
      </c>
    </row>
    <row r="289" spans="3:32">
      <c r="C289" s="102">
        <v>280</v>
      </c>
      <c r="D289" s="103"/>
      <c r="E289" s="52" t="s">
        <v>4086</v>
      </c>
      <c r="F289" s="104" t="s">
        <v>4087</v>
      </c>
      <c r="G289" s="105"/>
      <c r="H289" s="103"/>
      <c r="I289" s="104" t="s">
        <v>4088</v>
      </c>
      <c r="J289" s="103"/>
      <c r="K289" s="52" t="s">
        <v>4089</v>
      </c>
      <c r="L289" s="53" t="s">
        <v>2559</v>
      </c>
      <c r="M289" s="53" t="s">
        <v>2376</v>
      </c>
      <c r="N289" s="53" t="s">
        <v>2377</v>
      </c>
      <c r="O289" s="53" t="s">
        <v>2378</v>
      </c>
      <c r="P289" s="53" t="s">
        <v>2379</v>
      </c>
      <c r="Q289" s="52" t="s">
        <v>2380</v>
      </c>
      <c r="R289" s="54">
        <v>300000046621986</v>
      </c>
      <c r="S289" s="55">
        <v>31714</v>
      </c>
      <c r="T289" s="52">
        <v>1986</v>
      </c>
      <c r="U289" s="52" t="s">
        <v>2400</v>
      </c>
      <c r="V289" s="55">
        <v>31779</v>
      </c>
      <c r="W289" s="55">
        <v>36858</v>
      </c>
      <c r="X289" s="52">
        <v>0</v>
      </c>
      <c r="Y289" s="52">
        <v>0</v>
      </c>
      <c r="Z289" s="53"/>
      <c r="AA289" s="53"/>
      <c r="AB289" s="53" t="s">
        <v>2384</v>
      </c>
      <c r="AC289" s="53" t="s">
        <v>2385</v>
      </c>
      <c r="AD289" s="53"/>
      <c r="AE289" s="52" t="s">
        <v>2387</v>
      </c>
      <c r="AF289" s="56">
        <v>45114.25</v>
      </c>
    </row>
    <row r="290" spans="3:32">
      <c r="C290" s="102">
        <v>281</v>
      </c>
      <c r="D290" s="103"/>
      <c r="E290" s="52" t="s">
        <v>4090</v>
      </c>
      <c r="F290" s="104" t="s">
        <v>4091</v>
      </c>
      <c r="G290" s="105"/>
      <c r="H290" s="103"/>
      <c r="I290" s="104" t="s">
        <v>185</v>
      </c>
      <c r="J290" s="103"/>
      <c r="K290" s="52" t="s">
        <v>4092</v>
      </c>
      <c r="L290" s="53" t="s">
        <v>2398</v>
      </c>
      <c r="M290" s="53" t="s">
        <v>2399</v>
      </c>
      <c r="N290" s="53" t="s">
        <v>2453</v>
      </c>
      <c r="O290" s="53" t="s">
        <v>2454</v>
      </c>
      <c r="P290" s="53" t="s">
        <v>2455</v>
      </c>
      <c r="Q290" s="52" t="s">
        <v>2625</v>
      </c>
      <c r="R290" s="54">
        <v>3018521979</v>
      </c>
      <c r="S290" s="55">
        <v>29125</v>
      </c>
      <c r="T290" s="52">
        <v>1979</v>
      </c>
      <c r="U290" s="52" t="s">
        <v>2464</v>
      </c>
      <c r="V290" s="55">
        <v>29125</v>
      </c>
      <c r="W290" s="52"/>
      <c r="X290" s="52">
        <v>40</v>
      </c>
      <c r="Y290" s="52">
        <v>67</v>
      </c>
      <c r="Z290" s="53" t="s">
        <v>4093</v>
      </c>
      <c r="AA290" s="53" t="s">
        <v>4094</v>
      </c>
      <c r="AB290" s="53" t="s">
        <v>2441</v>
      </c>
      <c r="AC290" s="53" t="s">
        <v>2442</v>
      </c>
      <c r="AD290" s="53" t="s">
        <v>4095</v>
      </c>
      <c r="AE290" s="52" t="s">
        <v>2444</v>
      </c>
      <c r="AF290" s="56">
        <v>45114.25</v>
      </c>
    </row>
    <row r="291" spans="3:32">
      <c r="C291" s="102">
        <v>282</v>
      </c>
      <c r="D291" s="103"/>
      <c r="E291" s="52" t="s">
        <v>4096</v>
      </c>
      <c r="F291" s="104" t="s">
        <v>4097</v>
      </c>
      <c r="G291" s="105"/>
      <c r="H291" s="103"/>
      <c r="I291" s="104" t="s">
        <v>186</v>
      </c>
      <c r="J291" s="103"/>
      <c r="K291" s="52" t="s">
        <v>4098</v>
      </c>
      <c r="L291" s="53" t="s">
        <v>2398</v>
      </c>
      <c r="M291" s="53" t="s">
        <v>2399</v>
      </c>
      <c r="N291" s="53" t="s">
        <v>2377</v>
      </c>
      <c r="O291" s="53" t="s">
        <v>2378</v>
      </c>
      <c r="P291" s="53" t="s">
        <v>2379</v>
      </c>
      <c r="Q291" s="52" t="s">
        <v>2380</v>
      </c>
      <c r="R291" s="54">
        <v>4.4000002945199936E+16</v>
      </c>
      <c r="S291" s="55">
        <v>36371</v>
      </c>
      <c r="T291" s="52">
        <v>1999</v>
      </c>
      <c r="U291" s="52" t="s">
        <v>2432</v>
      </c>
      <c r="V291" s="55">
        <v>36373</v>
      </c>
      <c r="W291" s="52"/>
      <c r="X291" s="52">
        <v>1</v>
      </c>
      <c r="Y291" s="52">
        <v>3</v>
      </c>
      <c r="Z291" s="53" t="s">
        <v>4099</v>
      </c>
      <c r="AA291" s="53" t="s">
        <v>4100</v>
      </c>
      <c r="AB291" s="53" t="s">
        <v>2384</v>
      </c>
      <c r="AC291" s="53" t="s">
        <v>2385</v>
      </c>
      <c r="AD291" s="53" t="s">
        <v>4101</v>
      </c>
      <c r="AE291" s="52" t="s">
        <v>2387</v>
      </c>
      <c r="AF291" s="56">
        <v>45114.25</v>
      </c>
    </row>
    <row r="292" spans="3:32">
      <c r="C292" s="102">
        <v>283</v>
      </c>
      <c r="D292" s="103"/>
      <c r="E292" s="52" t="s">
        <v>4102</v>
      </c>
      <c r="F292" s="104" t="s">
        <v>4103</v>
      </c>
      <c r="G292" s="105"/>
      <c r="H292" s="103"/>
      <c r="I292" s="104" t="s">
        <v>4104</v>
      </c>
      <c r="J292" s="103"/>
      <c r="K292" s="52" t="s">
        <v>4105</v>
      </c>
      <c r="L292" s="53" t="s">
        <v>2421</v>
      </c>
      <c r="M292" s="53" t="s">
        <v>2376</v>
      </c>
      <c r="N292" s="53" t="s">
        <v>2377</v>
      </c>
      <c r="O292" s="53" t="s">
        <v>2378</v>
      </c>
      <c r="P292" s="53" t="s">
        <v>2379</v>
      </c>
      <c r="Q292" s="52" t="s">
        <v>2380</v>
      </c>
      <c r="R292" s="54">
        <v>4.40000049951998E+16</v>
      </c>
      <c r="S292" s="55">
        <v>36096</v>
      </c>
      <c r="T292" s="52">
        <v>1998</v>
      </c>
      <c r="U292" s="52" t="s">
        <v>2400</v>
      </c>
      <c r="V292" s="55">
        <v>36162</v>
      </c>
      <c r="W292" s="55">
        <v>42011</v>
      </c>
      <c r="X292" s="52">
        <v>0</v>
      </c>
      <c r="Y292" s="52">
        <v>0</v>
      </c>
      <c r="Z292" s="53" t="s">
        <v>4106</v>
      </c>
      <c r="AA292" s="53" t="s">
        <v>3817</v>
      </c>
      <c r="AB292" s="53" t="s">
        <v>2514</v>
      </c>
      <c r="AC292" s="53" t="s">
        <v>2515</v>
      </c>
      <c r="AD292" s="53"/>
      <c r="AE292" s="52" t="s">
        <v>2517</v>
      </c>
      <c r="AF292" s="56">
        <v>45114.25</v>
      </c>
    </row>
    <row r="293" spans="3:32">
      <c r="C293" s="102">
        <v>284</v>
      </c>
      <c r="D293" s="103"/>
      <c r="E293" s="52" t="s">
        <v>4107</v>
      </c>
      <c r="F293" s="104" t="s">
        <v>4108</v>
      </c>
      <c r="G293" s="105"/>
      <c r="H293" s="103"/>
      <c r="I293" s="104" t="s">
        <v>4109</v>
      </c>
      <c r="J293" s="103"/>
      <c r="K293" s="52" t="s">
        <v>4110</v>
      </c>
      <c r="L293" s="53" t="s">
        <v>2559</v>
      </c>
      <c r="M293" s="53" t="s">
        <v>2376</v>
      </c>
      <c r="N293" s="53" t="s">
        <v>2377</v>
      </c>
      <c r="O293" s="53" t="s">
        <v>2378</v>
      </c>
      <c r="P293" s="53" t="s">
        <v>2379</v>
      </c>
      <c r="Q293" s="52" t="s">
        <v>2380</v>
      </c>
      <c r="R293" s="54">
        <v>55861986</v>
      </c>
      <c r="S293" s="55">
        <v>32064</v>
      </c>
      <c r="T293" s="52">
        <v>1987</v>
      </c>
      <c r="U293" s="52" t="s">
        <v>2400</v>
      </c>
      <c r="V293" s="55">
        <v>32203</v>
      </c>
      <c r="W293" s="55">
        <v>38314</v>
      </c>
      <c r="X293" s="52">
        <v>0</v>
      </c>
      <c r="Y293" s="52">
        <v>0</v>
      </c>
      <c r="Z293" s="53"/>
      <c r="AA293" s="53"/>
      <c r="AB293" s="53" t="s">
        <v>2384</v>
      </c>
      <c r="AC293" s="53" t="s">
        <v>2385</v>
      </c>
      <c r="AD293" s="53"/>
      <c r="AE293" s="52" t="s">
        <v>2387</v>
      </c>
      <c r="AF293" s="56">
        <v>45114.25</v>
      </c>
    </row>
    <row r="294" spans="3:32" ht="23">
      <c r="C294" s="102">
        <v>285</v>
      </c>
      <c r="D294" s="103"/>
      <c r="E294" s="52" t="s">
        <v>4111</v>
      </c>
      <c r="F294" s="104" t="s">
        <v>4112</v>
      </c>
      <c r="G294" s="105"/>
      <c r="H294" s="103"/>
      <c r="I294" s="104" t="s">
        <v>187</v>
      </c>
      <c r="J294" s="103"/>
      <c r="K294" s="52" t="s">
        <v>4113</v>
      </c>
      <c r="L294" s="53" t="s">
        <v>2398</v>
      </c>
      <c r="M294" s="53" t="s">
        <v>2399</v>
      </c>
      <c r="N294" s="53" t="s">
        <v>2377</v>
      </c>
      <c r="O294" s="53" t="s">
        <v>2378</v>
      </c>
      <c r="P294" s="53" t="s">
        <v>2379</v>
      </c>
      <c r="Q294" s="52" t="s">
        <v>2380</v>
      </c>
      <c r="R294" s="54">
        <v>4.400000172120028E+16</v>
      </c>
      <c r="S294" s="55">
        <v>37438</v>
      </c>
      <c r="T294" s="52">
        <v>2002</v>
      </c>
      <c r="U294" s="52" t="s">
        <v>2432</v>
      </c>
      <c r="V294" s="55">
        <v>37505</v>
      </c>
      <c r="W294" s="52"/>
      <c r="X294" s="52">
        <v>1</v>
      </c>
      <c r="Y294" s="52">
        <v>1</v>
      </c>
      <c r="Z294" s="53" t="s">
        <v>4114</v>
      </c>
      <c r="AA294" s="53" t="s">
        <v>2486</v>
      </c>
      <c r="AB294" s="53" t="s">
        <v>2384</v>
      </c>
      <c r="AC294" s="53" t="s">
        <v>2385</v>
      </c>
      <c r="AD294" s="53" t="s">
        <v>4115</v>
      </c>
      <c r="AE294" s="52" t="s">
        <v>2387</v>
      </c>
      <c r="AF294" s="56">
        <v>45114.25</v>
      </c>
    </row>
    <row r="295" spans="3:32">
      <c r="C295" s="102">
        <v>286</v>
      </c>
      <c r="D295" s="103"/>
      <c r="E295" s="52" t="s">
        <v>4116</v>
      </c>
      <c r="F295" s="104" t="s">
        <v>4117</v>
      </c>
      <c r="G295" s="105"/>
      <c r="H295" s="103"/>
      <c r="I295" s="104" t="s">
        <v>4118</v>
      </c>
      <c r="J295" s="103"/>
      <c r="K295" s="52" t="s">
        <v>4119</v>
      </c>
      <c r="L295" s="53" t="s">
        <v>2375</v>
      </c>
      <c r="M295" s="53" t="s">
        <v>2376</v>
      </c>
      <c r="N295" s="53" t="s">
        <v>2377</v>
      </c>
      <c r="O295" s="53" t="s">
        <v>2378</v>
      </c>
      <c r="P295" s="53" t="s">
        <v>2379</v>
      </c>
      <c r="Q295" s="52" t="s">
        <v>2380</v>
      </c>
      <c r="R295" s="54">
        <v>22498817</v>
      </c>
      <c r="S295" s="55">
        <v>32710</v>
      </c>
      <c r="T295" s="52">
        <v>1989</v>
      </c>
      <c r="U295" s="52" t="s">
        <v>2432</v>
      </c>
      <c r="V295" s="55">
        <v>32894</v>
      </c>
      <c r="W295" s="55">
        <v>40710</v>
      </c>
      <c r="X295" s="52">
        <v>0</v>
      </c>
      <c r="Y295" s="52">
        <v>0</v>
      </c>
      <c r="Z295" s="53" t="s">
        <v>4120</v>
      </c>
      <c r="AA295" s="53" t="s">
        <v>4121</v>
      </c>
      <c r="AB295" s="53" t="s">
        <v>4122</v>
      </c>
      <c r="AC295" s="53" t="s">
        <v>2385</v>
      </c>
      <c r="AD295" s="53"/>
      <c r="AE295" s="52" t="s">
        <v>2387</v>
      </c>
      <c r="AF295" s="56">
        <v>45114.25</v>
      </c>
    </row>
    <row r="296" spans="3:32" ht="23">
      <c r="C296" s="102">
        <v>287</v>
      </c>
      <c r="D296" s="103"/>
      <c r="E296" s="52" t="s">
        <v>4123</v>
      </c>
      <c r="F296" s="104" t="s">
        <v>4124</v>
      </c>
      <c r="G296" s="105"/>
      <c r="H296" s="103"/>
      <c r="I296" s="104" t="s">
        <v>4125</v>
      </c>
      <c r="J296" s="103"/>
      <c r="K296" s="52" t="s">
        <v>3728</v>
      </c>
      <c r="L296" s="53" t="s">
        <v>4126</v>
      </c>
      <c r="M296" s="53" t="s">
        <v>4127</v>
      </c>
      <c r="N296" s="53" t="s">
        <v>2453</v>
      </c>
      <c r="O296" s="53" t="s">
        <v>2470</v>
      </c>
      <c r="P296" s="53" t="s">
        <v>2455</v>
      </c>
      <c r="Q296" s="52" t="s">
        <v>2380</v>
      </c>
      <c r="R296" s="54">
        <v>4.4011005634201912E+16</v>
      </c>
      <c r="S296" s="55">
        <v>44188</v>
      </c>
      <c r="T296" s="52">
        <v>2020</v>
      </c>
      <c r="U296" s="52" t="s">
        <v>2471</v>
      </c>
      <c r="V296" s="52"/>
      <c r="W296" s="52"/>
      <c r="X296" s="52">
        <v>0</v>
      </c>
      <c r="Y296" s="52">
        <v>0</v>
      </c>
      <c r="Z296" s="53" t="s">
        <v>4128</v>
      </c>
      <c r="AA296" s="53" t="s">
        <v>4129</v>
      </c>
      <c r="AB296" s="53" t="s">
        <v>3730</v>
      </c>
      <c r="AC296" s="53" t="s">
        <v>2642</v>
      </c>
      <c r="AD296" s="53"/>
      <c r="AE296" s="52" t="s">
        <v>2517</v>
      </c>
      <c r="AF296" s="56">
        <v>45114.25</v>
      </c>
    </row>
    <row r="297" spans="3:32">
      <c r="C297" s="102">
        <v>288</v>
      </c>
      <c r="D297" s="103"/>
      <c r="E297" s="52" t="s">
        <v>4130</v>
      </c>
      <c r="F297" s="104" t="s">
        <v>4131</v>
      </c>
      <c r="G297" s="105"/>
      <c r="H297" s="103"/>
      <c r="I297" s="104" t="s">
        <v>188</v>
      </c>
      <c r="J297" s="103"/>
      <c r="K297" s="52" t="s">
        <v>4132</v>
      </c>
      <c r="L297" s="53" t="s">
        <v>2398</v>
      </c>
      <c r="M297" s="53" t="s">
        <v>2399</v>
      </c>
      <c r="N297" s="53" t="s">
        <v>2377</v>
      </c>
      <c r="O297" s="53" t="s">
        <v>2378</v>
      </c>
      <c r="P297" s="53" t="s">
        <v>2379</v>
      </c>
      <c r="Q297" s="52" t="s">
        <v>2380</v>
      </c>
      <c r="R297" s="54">
        <v>440000023191993</v>
      </c>
      <c r="S297" s="55">
        <v>34242</v>
      </c>
      <c r="T297" s="52">
        <v>1993</v>
      </c>
      <c r="U297" s="52" t="s">
        <v>2464</v>
      </c>
      <c r="V297" s="55">
        <v>34608</v>
      </c>
      <c r="W297" s="52"/>
      <c r="X297" s="52">
        <v>2</v>
      </c>
      <c r="Y297" s="52">
        <v>20</v>
      </c>
      <c r="Z297" s="53" t="s">
        <v>4133</v>
      </c>
      <c r="AA297" s="53" t="s">
        <v>4134</v>
      </c>
      <c r="AB297" s="53" t="s">
        <v>2384</v>
      </c>
      <c r="AC297" s="53" t="s">
        <v>2385</v>
      </c>
      <c r="AD297" s="53" t="s">
        <v>4135</v>
      </c>
      <c r="AE297" s="52" t="s">
        <v>2387</v>
      </c>
      <c r="AF297" s="56">
        <v>45114.25</v>
      </c>
    </row>
    <row r="298" spans="3:32">
      <c r="C298" s="102">
        <v>289</v>
      </c>
      <c r="D298" s="103"/>
      <c r="E298" s="52" t="s">
        <v>4136</v>
      </c>
      <c r="F298" s="104" t="s">
        <v>4137</v>
      </c>
      <c r="G298" s="105"/>
      <c r="H298" s="103"/>
      <c r="I298" s="104" t="s">
        <v>189</v>
      </c>
      <c r="J298" s="103"/>
      <c r="K298" s="52" t="s">
        <v>4138</v>
      </c>
      <c r="L298" s="53" t="s">
        <v>2831</v>
      </c>
      <c r="M298" s="53" t="s">
        <v>2832</v>
      </c>
      <c r="N298" s="53" t="s">
        <v>2453</v>
      </c>
      <c r="O298" s="53" t="s">
        <v>2454</v>
      </c>
      <c r="P298" s="53" t="s">
        <v>2455</v>
      </c>
      <c r="Q298" s="52" t="s">
        <v>2380</v>
      </c>
      <c r="R298" s="54">
        <v>14771978</v>
      </c>
      <c r="S298" s="55">
        <v>28844</v>
      </c>
      <c r="T298" s="52">
        <v>1978</v>
      </c>
      <c r="U298" s="52" t="s">
        <v>2471</v>
      </c>
      <c r="V298" s="55">
        <v>28946</v>
      </c>
      <c r="W298" s="52"/>
      <c r="X298" s="52">
        <v>6</v>
      </c>
      <c r="Y298" s="52">
        <v>13</v>
      </c>
      <c r="Z298" s="53" t="s">
        <v>4139</v>
      </c>
      <c r="AA298" s="53" t="s">
        <v>4140</v>
      </c>
      <c r="AB298" s="53" t="s">
        <v>2441</v>
      </c>
      <c r="AC298" s="53" t="s">
        <v>2442</v>
      </c>
      <c r="AD298" s="53" t="s">
        <v>4141</v>
      </c>
      <c r="AE298" s="52" t="s">
        <v>2444</v>
      </c>
      <c r="AF298" s="56">
        <v>45114.25</v>
      </c>
    </row>
    <row r="299" spans="3:32">
      <c r="C299" s="102">
        <v>290</v>
      </c>
      <c r="D299" s="103"/>
      <c r="E299" s="52" t="s">
        <v>4142</v>
      </c>
      <c r="F299" s="104" t="s">
        <v>4143</v>
      </c>
      <c r="G299" s="105"/>
      <c r="H299" s="103"/>
      <c r="I299" s="104" t="s">
        <v>190</v>
      </c>
      <c r="J299" s="103"/>
      <c r="K299" s="52" t="s">
        <v>4144</v>
      </c>
      <c r="L299" s="53" t="s">
        <v>2398</v>
      </c>
      <c r="M299" s="53" t="s">
        <v>2399</v>
      </c>
      <c r="N299" s="53" t="s">
        <v>2453</v>
      </c>
      <c r="O299" s="53" t="s">
        <v>2454</v>
      </c>
      <c r="P299" s="53" t="s">
        <v>2455</v>
      </c>
      <c r="Q299" s="52" t="s">
        <v>2625</v>
      </c>
      <c r="R299" s="54">
        <v>180471980</v>
      </c>
      <c r="S299" s="55">
        <v>29612</v>
      </c>
      <c r="T299" s="52">
        <v>1981</v>
      </c>
      <c r="U299" s="52" t="s">
        <v>2412</v>
      </c>
      <c r="V299" s="55">
        <v>31837</v>
      </c>
      <c r="W299" s="52"/>
      <c r="X299" s="52">
        <v>2</v>
      </c>
      <c r="Y299" s="52">
        <v>2</v>
      </c>
      <c r="Z299" s="53" t="s">
        <v>4145</v>
      </c>
      <c r="AA299" s="53" t="s">
        <v>3414</v>
      </c>
      <c r="AB299" s="53" t="s">
        <v>2539</v>
      </c>
      <c r="AC299" s="53" t="s">
        <v>2540</v>
      </c>
      <c r="AD299" s="53" t="s">
        <v>4146</v>
      </c>
      <c r="AE299" s="52" t="s">
        <v>2542</v>
      </c>
      <c r="AF299" s="56">
        <v>45114.25</v>
      </c>
    </row>
    <row r="300" spans="3:32">
      <c r="C300" s="102">
        <v>291</v>
      </c>
      <c r="D300" s="103"/>
      <c r="E300" s="52" t="s">
        <v>4147</v>
      </c>
      <c r="F300" s="104" t="s">
        <v>4148</v>
      </c>
      <c r="G300" s="105"/>
      <c r="H300" s="103"/>
      <c r="I300" s="104" t="s">
        <v>4149</v>
      </c>
      <c r="J300" s="103"/>
      <c r="K300" s="52" t="s">
        <v>4150</v>
      </c>
      <c r="L300" s="53" t="s">
        <v>2559</v>
      </c>
      <c r="M300" s="53" t="s">
        <v>2376</v>
      </c>
      <c r="N300" s="53" t="s">
        <v>2453</v>
      </c>
      <c r="O300" s="53" t="s">
        <v>2470</v>
      </c>
      <c r="P300" s="53" t="s">
        <v>2455</v>
      </c>
      <c r="Q300" s="52" t="s">
        <v>2380</v>
      </c>
      <c r="R300" s="54">
        <v>55791986</v>
      </c>
      <c r="S300" s="55">
        <v>31861</v>
      </c>
      <c r="T300" s="52">
        <v>1987</v>
      </c>
      <c r="U300" s="52" t="s">
        <v>2560</v>
      </c>
      <c r="V300" s="55">
        <v>31863</v>
      </c>
      <c r="W300" s="55">
        <v>38789</v>
      </c>
      <c r="X300" s="52">
        <v>0</v>
      </c>
      <c r="Y300" s="52">
        <v>0</v>
      </c>
      <c r="Z300" s="53"/>
      <c r="AA300" s="53"/>
      <c r="AB300" s="53" t="s">
        <v>3345</v>
      </c>
      <c r="AC300" s="53" t="s">
        <v>3346</v>
      </c>
      <c r="AD300" s="53"/>
      <c r="AE300" s="52" t="s">
        <v>2496</v>
      </c>
      <c r="AF300" s="56">
        <v>45114.25</v>
      </c>
    </row>
    <row r="301" spans="3:32">
      <c r="C301" s="102">
        <v>292</v>
      </c>
      <c r="D301" s="103"/>
      <c r="E301" s="52" t="s">
        <v>4151</v>
      </c>
      <c r="F301" s="104" t="s">
        <v>4152</v>
      </c>
      <c r="G301" s="105"/>
      <c r="H301" s="103"/>
      <c r="I301" s="104" t="s">
        <v>191</v>
      </c>
      <c r="J301" s="103"/>
      <c r="K301" s="52" t="s">
        <v>4153</v>
      </c>
      <c r="L301" s="53" t="s">
        <v>2398</v>
      </c>
      <c r="M301" s="53" t="s">
        <v>2399</v>
      </c>
      <c r="N301" s="53" t="s">
        <v>2377</v>
      </c>
      <c r="O301" s="53" t="s">
        <v>2378</v>
      </c>
      <c r="P301" s="53" t="s">
        <v>2379</v>
      </c>
      <c r="Q301" s="52" t="s">
        <v>2380</v>
      </c>
      <c r="R301" s="54">
        <v>4.400000643619988E+16</v>
      </c>
      <c r="S301" s="55">
        <v>36152</v>
      </c>
      <c r="T301" s="52">
        <v>1998</v>
      </c>
      <c r="U301" s="52" t="s">
        <v>2471</v>
      </c>
      <c r="V301" s="55">
        <v>36641</v>
      </c>
      <c r="W301" s="52"/>
      <c r="X301" s="52">
        <v>1</v>
      </c>
      <c r="Y301" s="52">
        <v>2</v>
      </c>
      <c r="Z301" s="53" t="s">
        <v>4154</v>
      </c>
      <c r="AA301" s="53" t="s">
        <v>4155</v>
      </c>
      <c r="AB301" s="53" t="s">
        <v>2539</v>
      </c>
      <c r="AC301" s="53" t="s">
        <v>2540</v>
      </c>
      <c r="AD301" s="53" t="s">
        <v>4156</v>
      </c>
      <c r="AE301" s="52" t="s">
        <v>2542</v>
      </c>
      <c r="AF301" s="56">
        <v>45114.25</v>
      </c>
    </row>
    <row r="302" spans="3:32">
      <c r="C302" s="102">
        <v>293</v>
      </c>
      <c r="D302" s="103"/>
      <c r="E302" s="52" t="s">
        <v>4157</v>
      </c>
      <c r="F302" s="104" t="s">
        <v>4158</v>
      </c>
      <c r="G302" s="105"/>
      <c r="H302" s="103"/>
      <c r="I302" s="104" t="s">
        <v>520</v>
      </c>
      <c r="J302" s="103"/>
      <c r="K302" s="52" t="s">
        <v>4159</v>
      </c>
      <c r="L302" s="53" t="s">
        <v>2421</v>
      </c>
      <c r="M302" s="53" t="s">
        <v>2376</v>
      </c>
      <c r="N302" s="53" t="s">
        <v>2377</v>
      </c>
      <c r="O302" s="53" t="s">
        <v>2378</v>
      </c>
      <c r="P302" s="53" t="s">
        <v>2379</v>
      </c>
      <c r="Q302" s="52" t="s">
        <v>2380</v>
      </c>
      <c r="R302" s="54">
        <v>3017721979</v>
      </c>
      <c r="S302" s="55">
        <v>31043</v>
      </c>
      <c r="T302" s="52">
        <v>1984</v>
      </c>
      <c r="U302" s="52" t="s">
        <v>2471</v>
      </c>
      <c r="V302" s="55">
        <v>31043</v>
      </c>
      <c r="W302" s="55">
        <v>41571</v>
      </c>
      <c r="X302" s="52">
        <v>0</v>
      </c>
      <c r="Y302" s="52">
        <v>0</v>
      </c>
      <c r="Z302" s="53" t="s">
        <v>4160</v>
      </c>
      <c r="AA302" s="53" t="s">
        <v>4161</v>
      </c>
      <c r="AB302" s="53" t="s">
        <v>3164</v>
      </c>
      <c r="AC302" s="53" t="s">
        <v>3165</v>
      </c>
      <c r="AD302" s="53" t="s">
        <v>4162</v>
      </c>
      <c r="AE302" s="52" t="s">
        <v>2406</v>
      </c>
      <c r="AF302" s="56">
        <v>45114.25</v>
      </c>
    </row>
    <row r="303" spans="3:32">
      <c r="C303" s="102">
        <v>294</v>
      </c>
      <c r="D303" s="103"/>
      <c r="E303" s="52" t="s">
        <v>4163</v>
      </c>
      <c r="F303" s="104" t="s">
        <v>4164</v>
      </c>
      <c r="G303" s="105"/>
      <c r="H303" s="103"/>
      <c r="I303" s="104" t="s">
        <v>192</v>
      </c>
      <c r="J303" s="103"/>
      <c r="K303" s="52" t="s">
        <v>4165</v>
      </c>
      <c r="L303" s="53" t="s">
        <v>2398</v>
      </c>
      <c r="M303" s="53" t="s">
        <v>2399</v>
      </c>
      <c r="N303" s="53" t="s">
        <v>2453</v>
      </c>
      <c r="O303" s="53" t="s">
        <v>2470</v>
      </c>
      <c r="P303" s="53" t="s">
        <v>2455</v>
      </c>
      <c r="Q303" s="52" t="s">
        <v>2380</v>
      </c>
      <c r="R303" s="54">
        <v>329351982</v>
      </c>
      <c r="S303" s="55">
        <v>30334</v>
      </c>
      <c r="T303" s="52">
        <v>1983</v>
      </c>
      <c r="U303" s="52" t="s">
        <v>2412</v>
      </c>
      <c r="V303" s="55">
        <v>30342</v>
      </c>
      <c r="W303" s="52"/>
      <c r="X303" s="52">
        <v>5</v>
      </c>
      <c r="Y303" s="52">
        <v>3</v>
      </c>
      <c r="Z303" s="53" t="s">
        <v>4166</v>
      </c>
      <c r="AA303" s="53" t="s">
        <v>4167</v>
      </c>
      <c r="AB303" s="53" t="s">
        <v>2441</v>
      </c>
      <c r="AC303" s="53" t="s">
        <v>2442</v>
      </c>
      <c r="AD303" s="53" t="s">
        <v>4168</v>
      </c>
      <c r="AE303" s="52" t="s">
        <v>2444</v>
      </c>
      <c r="AF303" s="56">
        <v>45114.25</v>
      </c>
    </row>
    <row r="304" spans="3:32">
      <c r="C304" s="102">
        <v>295</v>
      </c>
      <c r="D304" s="103"/>
      <c r="E304" s="52" t="s">
        <v>4169</v>
      </c>
      <c r="F304" s="104" t="s">
        <v>4170</v>
      </c>
      <c r="G304" s="105"/>
      <c r="H304" s="103"/>
      <c r="I304" s="104" t="s">
        <v>193</v>
      </c>
      <c r="J304" s="103"/>
      <c r="K304" s="52" t="s">
        <v>4171</v>
      </c>
      <c r="L304" s="53" t="s">
        <v>2398</v>
      </c>
      <c r="M304" s="53" t="s">
        <v>2399</v>
      </c>
      <c r="N304" s="53" t="s">
        <v>2377</v>
      </c>
      <c r="O304" s="53" t="s">
        <v>2378</v>
      </c>
      <c r="P304" s="53" t="s">
        <v>2379</v>
      </c>
      <c r="Q304" s="52" t="s">
        <v>2380</v>
      </c>
      <c r="R304" s="54">
        <v>440000018611992</v>
      </c>
      <c r="S304" s="55">
        <v>34242</v>
      </c>
      <c r="T304" s="52">
        <v>1993</v>
      </c>
      <c r="U304" s="52" t="s">
        <v>2464</v>
      </c>
      <c r="V304" s="55">
        <v>34515</v>
      </c>
      <c r="W304" s="52"/>
      <c r="X304" s="52">
        <v>1</v>
      </c>
      <c r="Y304" s="52">
        <v>5</v>
      </c>
      <c r="Z304" s="53" t="s">
        <v>4172</v>
      </c>
      <c r="AA304" s="53" t="s">
        <v>4173</v>
      </c>
      <c r="AB304" s="53" t="s">
        <v>2384</v>
      </c>
      <c r="AC304" s="53" t="s">
        <v>2385</v>
      </c>
      <c r="AD304" s="53" t="s">
        <v>4174</v>
      </c>
      <c r="AE304" s="52" t="s">
        <v>2387</v>
      </c>
      <c r="AF304" s="56">
        <v>45114.25</v>
      </c>
    </row>
    <row r="305" spans="3:32" ht="23">
      <c r="C305" s="102">
        <v>296</v>
      </c>
      <c r="D305" s="103"/>
      <c r="E305" s="52" t="s">
        <v>4175</v>
      </c>
      <c r="F305" s="104" t="s">
        <v>4176</v>
      </c>
      <c r="G305" s="105"/>
      <c r="H305" s="103"/>
      <c r="I305" s="104" t="s">
        <v>194</v>
      </c>
      <c r="J305" s="103"/>
      <c r="K305" s="52" t="s">
        <v>4177</v>
      </c>
      <c r="L305" s="53" t="s">
        <v>2398</v>
      </c>
      <c r="M305" s="53" t="s">
        <v>2399</v>
      </c>
      <c r="N305" s="53" t="s">
        <v>2453</v>
      </c>
      <c r="O305" s="53" t="s">
        <v>2454</v>
      </c>
      <c r="P305" s="53" t="s">
        <v>2455</v>
      </c>
      <c r="Q305" s="52" t="s">
        <v>2380</v>
      </c>
      <c r="R305" s="54">
        <v>3000000257385</v>
      </c>
      <c r="S305" s="55">
        <v>31331</v>
      </c>
      <c r="T305" s="52">
        <v>1985</v>
      </c>
      <c r="U305" s="52" t="s">
        <v>2400</v>
      </c>
      <c r="V305" s="55">
        <v>31352</v>
      </c>
      <c r="W305" s="52"/>
      <c r="X305" s="52">
        <v>1</v>
      </c>
      <c r="Y305" s="52">
        <v>3</v>
      </c>
      <c r="Z305" s="53" t="s">
        <v>4178</v>
      </c>
      <c r="AA305" s="53" t="s">
        <v>4179</v>
      </c>
      <c r="AB305" s="53" t="s">
        <v>3255</v>
      </c>
      <c r="AC305" s="53" t="s">
        <v>3256</v>
      </c>
      <c r="AD305" s="53" t="s">
        <v>4180</v>
      </c>
      <c r="AE305" s="52" t="s">
        <v>2496</v>
      </c>
      <c r="AF305" s="56">
        <v>45114.25</v>
      </c>
    </row>
    <row r="306" spans="3:32">
      <c r="C306" s="102">
        <v>297</v>
      </c>
      <c r="D306" s="103"/>
      <c r="E306" s="52" t="s">
        <v>4181</v>
      </c>
      <c r="F306" s="104" t="s">
        <v>4182</v>
      </c>
      <c r="G306" s="105"/>
      <c r="H306" s="103"/>
      <c r="I306" s="104" t="s">
        <v>4183</v>
      </c>
      <c r="J306" s="103"/>
      <c r="K306" s="52" t="s">
        <v>4184</v>
      </c>
      <c r="L306" s="53" t="s">
        <v>2559</v>
      </c>
      <c r="M306" s="53" t="s">
        <v>2376</v>
      </c>
      <c r="N306" s="53" t="s">
        <v>2377</v>
      </c>
      <c r="O306" s="53" t="s">
        <v>2378</v>
      </c>
      <c r="P306" s="53" t="s">
        <v>2379</v>
      </c>
      <c r="Q306" s="52" t="s">
        <v>2380</v>
      </c>
      <c r="R306" s="54">
        <v>440000025581994</v>
      </c>
      <c r="S306" s="55">
        <v>34670</v>
      </c>
      <c r="T306" s="52">
        <v>1994</v>
      </c>
      <c r="U306" s="52" t="s">
        <v>2471</v>
      </c>
      <c r="V306" s="55">
        <v>34759</v>
      </c>
      <c r="W306" s="55">
        <v>37568</v>
      </c>
      <c r="X306" s="52">
        <v>0</v>
      </c>
      <c r="Y306" s="52">
        <v>0</v>
      </c>
      <c r="Z306" s="53"/>
      <c r="AA306" s="53"/>
      <c r="AB306" s="53" t="s">
        <v>3128</v>
      </c>
      <c r="AC306" s="53" t="s">
        <v>2385</v>
      </c>
      <c r="AD306" s="53"/>
      <c r="AE306" s="52" t="s">
        <v>2387</v>
      </c>
      <c r="AF306" s="56">
        <v>45114.25</v>
      </c>
    </row>
    <row r="307" spans="3:32">
      <c r="C307" s="102">
        <v>298</v>
      </c>
      <c r="D307" s="103"/>
      <c r="E307" s="52" t="s">
        <v>4185</v>
      </c>
      <c r="F307" s="104" t="s">
        <v>4186</v>
      </c>
      <c r="G307" s="105"/>
      <c r="H307" s="103"/>
      <c r="I307" s="104" t="s">
        <v>195</v>
      </c>
      <c r="J307" s="103"/>
      <c r="K307" s="52" t="s">
        <v>4187</v>
      </c>
      <c r="L307" s="53" t="s">
        <v>4188</v>
      </c>
      <c r="M307" s="53" t="s">
        <v>2399</v>
      </c>
      <c r="N307" s="53" t="s">
        <v>2377</v>
      </c>
      <c r="O307" s="53" t="s">
        <v>2378</v>
      </c>
      <c r="P307" s="53" t="s">
        <v>2379</v>
      </c>
      <c r="Q307" s="52" t="s">
        <v>2380</v>
      </c>
      <c r="R307" s="54">
        <v>3.0000000066199092E+16</v>
      </c>
      <c r="S307" s="55">
        <v>33291</v>
      </c>
      <c r="T307" s="52">
        <v>1991</v>
      </c>
      <c r="U307" s="52" t="s">
        <v>2521</v>
      </c>
      <c r="V307" s="55">
        <v>33438</v>
      </c>
      <c r="W307" s="52"/>
      <c r="X307" s="52">
        <v>1</v>
      </c>
      <c r="Y307" s="52">
        <v>0</v>
      </c>
      <c r="Z307" s="53" t="s">
        <v>4189</v>
      </c>
      <c r="AA307" s="53" t="s">
        <v>4190</v>
      </c>
      <c r="AB307" s="53" t="s">
        <v>3894</v>
      </c>
      <c r="AC307" s="53" t="s">
        <v>2385</v>
      </c>
      <c r="AD307" s="53" t="s">
        <v>4191</v>
      </c>
      <c r="AE307" s="52" t="s">
        <v>2387</v>
      </c>
      <c r="AF307" s="56">
        <v>45114.25</v>
      </c>
    </row>
    <row r="308" spans="3:32">
      <c r="C308" s="102">
        <v>299</v>
      </c>
      <c r="D308" s="103"/>
      <c r="E308" s="52" t="s">
        <v>4192</v>
      </c>
      <c r="F308" s="104" t="s">
        <v>4193</v>
      </c>
      <c r="G308" s="105"/>
      <c r="H308" s="103"/>
      <c r="I308" s="104" t="s">
        <v>196</v>
      </c>
      <c r="J308" s="103"/>
      <c r="K308" s="52" t="s">
        <v>4194</v>
      </c>
      <c r="L308" s="53" t="s">
        <v>2398</v>
      </c>
      <c r="M308" s="53" t="s">
        <v>2399</v>
      </c>
      <c r="N308" s="53" t="s">
        <v>2453</v>
      </c>
      <c r="O308" s="53" t="s">
        <v>2470</v>
      </c>
      <c r="P308" s="53" t="s">
        <v>2455</v>
      </c>
      <c r="Q308" s="52" t="s">
        <v>2380</v>
      </c>
      <c r="R308" s="54">
        <v>4.4011002753201752E+16</v>
      </c>
      <c r="S308" s="55">
        <v>42825</v>
      </c>
      <c r="T308" s="52">
        <v>2017</v>
      </c>
      <c r="U308" s="52" t="s">
        <v>2560</v>
      </c>
      <c r="V308" s="55">
        <v>42830</v>
      </c>
      <c r="W308" s="52"/>
      <c r="X308" s="52">
        <v>1</v>
      </c>
      <c r="Y308" s="52">
        <v>7</v>
      </c>
      <c r="Z308" s="53" t="s">
        <v>4195</v>
      </c>
      <c r="AA308" s="53" t="s">
        <v>4196</v>
      </c>
      <c r="AB308" s="53" t="s">
        <v>3164</v>
      </c>
      <c r="AC308" s="53" t="s">
        <v>3165</v>
      </c>
      <c r="AD308" s="53" t="s">
        <v>4197</v>
      </c>
      <c r="AE308" s="52" t="s">
        <v>2406</v>
      </c>
      <c r="AF308" s="56">
        <v>45114.25</v>
      </c>
    </row>
    <row r="309" spans="3:32">
      <c r="C309" s="102">
        <v>300</v>
      </c>
      <c r="D309" s="103"/>
      <c r="E309" s="52" t="s">
        <v>4198</v>
      </c>
      <c r="F309" s="104" t="s">
        <v>4199</v>
      </c>
      <c r="G309" s="105"/>
      <c r="H309" s="103"/>
      <c r="I309" s="104" t="s">
        <v>197</v>
      </c>
      <c r="J309" s="103"/>
      <c r="K309" s="52" t="s">
        <v>4200</v>
      </c>
      <c r="L309" s="53" t="s">
        <v>2398</v>
      </c>
      <c r="M309" s="53" t="s">
        <v>2399</v>
      </c>
      <c r="N309" s="53" t="s">
        <v>2453</v>
      </c>
      <c r="O309" s="53" t="s">
        <v>2470</v>
      </c>
      <c r="P309" s="53" t="s">
        <v>2455</v>
      </c>
      <c r="Q309" s="52" t="s">
        <v>2380</v>
      </c>
      <c r="R309" s="54">
        <v>4.4011000209201424E+16</v>
      </c>
      <c r="S309" s="55">
        <v>41758</v>
      </c>
      <c r="T309" s="52">
        <v>2014</v>
      </c>
      <c r="U309" s="52" t="s">
        <v>2449</v>
      </c>
      <c r="V309" s="55">
        <v>41901</v>
      </c>
      <c r="W309" s="52"/>
      <c r="X309" s="52">
        <v>2</v>
      </c>
      <c r="Y309" s="52">
        <v>13</v>
      </c>
      <c r="Z309" s="53" t="s">
        <v>4201</v>
      </c>
      <c r="AA309" s="53" t="s">
        <v>4202</v>
      </c>
      <c r="AB309" s="53" t="s">
        <v>2403</v>
      </c>
      <c r="AC309" s="53" t="s">
        <v>2404</v>
      </c>
      <c r="AD309" s="53" t="s">
        <v>4203</v>
      </c>
      <c r="AE309" s="52" t="s">
        <v>2406</v>
      </c>
      <c r="AF309" s="56">
        <v>45114.25</v>
      </c>
    </row>
    <row r="310" spans="3:32">
      <c r="C310" s="102">
        <v>301</v>
      </c>
      <c r="D310" s="103"/>
      <c r="E310" s="52" t="s">
        <v>4204</v>
      </c>
      <c r="F310" s="104" t="s">
        <v>4205</v>
      </c>
      <c r="G310" s="105"/>
      <c r="H310" s="103"/>
      <c r="I310" s="104" t="s">
        <v>2005</v>
      </c>
      <c r="J310" s="103"/>
      <c r="K310" s="52" t="s">
        <v>4206</v>
      </c>
      <c r="L310" s="53" t="s">
        <v>2375</v>
      </c>
      <c r="M310" s="53" t="s">
        <v>2376</v>
      </c>
      <c r="N310" s="53" t="s">
        <v>2377</v>
      </c>
      <c r="O310" s="53" t="s">
        <v>2411</v>
      </c>
      <c r="P310" s="53" t="s">
        <v>2411</v>
      </c>
      <c r="Q310" s="52" t="s">
        <v>2380</v>
      </c>
      <c r="R310" s="54">
        <v>4.4000000736200312E+16</v>
      </c>
      <c r="S310" s="55">
        <v>37803</v>
      </c>
      <c r="T310" s="52">
        <v>2003</v>
      </c>
      <c r="U310" s="52" t="s">
        <v>2432</v>
      </c>
      <c r="V310" s="55">
        <v>37982</v>
      </c>
      <c r="W310" s="55">
        <v>40301</v>
      </c>
      <c r="X310" s="52">
        <v>0</v>
      </c>
      <c r="Y310" s="52">
        <v>0</v>
      </c>
      <c r="Z310" s="53"/>
      <c r="AA310" s="53"/>
      <c r="AB310" s="53" t="s">
        <v>2403</v>
      </c>
      <c r="AC310" s="53" t="s">
        <v>2404</v>
      </c>
      <c r="AD310" s="53"/>
      <c r="AE310" s="52" t="s">
        <v>2406</v>
      </c>
      <c r="AF310" s="56">
        <v>45114.25</v>
      </c>
    </row>
    <row r="311" spans="3:32">
      <c r="C311" s="102">
        <v>302</v>
      </c>
      <c r="D311" s="103"/>
      <c r="E311" s="52" t="s">
        <v>4207</v>
      </c>
      <c r="F311" s="104" t="s">
        <v>4208</v>
      </c>
      <c r="G311" s="105"/>
      <c r="H311" s="103"/>
      <c r="I311" s="104" t="s">
        <v>198</v>
      </c>
      <c r="J311" s="103"/>
      <c r="K311" s="52" t="s">
        <v>4209</v>
      </c>
      <c r="L311" s="53" t="s">
        <v>2398</v>
      </c>
      <c r="M311" s="53" t="s">
        <v>2399</v>
      </c>
      <c r="N311" s="53" t="s">
        <v>2377</v>
      </c>
      <c r="O311" s="53" t="s">
        <v>2378</v>
      </c>
      <c r="P311" s="53" t="s">
        <v>2379</v>
      </c>
      <c r="Q311" s="52" t="s">
        <v>2380</v>
      </c>
      <c r="R311" s="54">
        <v>300000035751985</v>
      </c>
      <c r="S311" s="55">
        <v>31765</v>
      </c>
      <c r="T311" s="52">
        <v>1986</v>
      </c>
      <c r="U311" s="52" t="s">
        <v>2471</v>
      </c>
      <c r="V311" s="55">
        <v>31876</v>
      </c>
      <c r="W311" s="52"/>
      <c r="X311" s="52">
        <v>1</v>
      </c>
      <c r="Y311" s="52">
        <v>3</v>
      </c>
      <c r="Z311" s="53" t="s">
        <v>4210</v>
      </c>
      <c r="AA311" s="53" t="s">
        <v>4211</v>
      </c>
      <c r="AB311" s="53" t="s">
        <v>2393</v>
      </c>
      <c r="AC311" s="53" t="s">
        <v>2385</v>
      </c>
      <c r="AD311" s="53" t="s">
        <v>4212</v>
      </c>
      <c r="AE311" s="52" t="s">
        <v>2387</v>
      </c>
      <c r="AF311" s="56">
        <v>45114.25</v>
      </c>
    </row>
    <row r="312" spans="3:32">
      <c r="C312" s="102">
        <v>303</v>
      </c>
      <c r="D312" s="103"/>
      <c r="E312" s="52" t="s">
        <v>4213</v>
      </c>
      <c r="F312" s="104" t="s">
        <v>4214</v>
      </c>
      <c r="G312" s="105"/>
      <c r="H312" s="103"/>
      <c r="I312" s="104" t="s">
        <v>199</v>
      </c>
      <c r="J312" s="103"/>
      <c r="K312" s="52" t="s">
        <v>4215</v>
      </c>
      <c r="L312" s="53" t="s">
        <v>2398</v>
      </c>
      <c r="M312" s="53" t="s">
        <v>2399</v>
      </c>
      <c r="N312" s="53" t="s">
        <v>2453</v>
      </c>
      <c r="O312" s="53" t="s">
        <v>2454</v>
      </c>
      <c r="P312" s="53" t="s">
        <v>2455</v>
      </c>
      <c r="Q312" s="52" t="s">
        <v>2380</v>
      </c>
      <c r="R312" s="54">
        <v>3012631978</v>
      </c>
      <c r="S312" s="55">
        <v>28844</v>
      </c>
      <c r="T312" s="52">
        <v>1978</v>
      </c>
      <c r="U312" s="52" t="s">
        <v>2471</v>
      </c>
      <c r="V312" s="55">
        <v>28773</v>
      </c>
      <c r="W312" s="52"/>
      <c r="X312" s="52">
        <v>2</v>
      </c>
      <c r="Y312" s="52">
        <v>2</v>
      </c>
      <c r="Z312" s="53" t="s">
        <v>4216</v>
      </c>
      <c r="AA312" s="53" t="s">
        <v>4217</v>
      </c>
      <c r="AB312" s="53" t="s">
        <v>2441</v>
      </c>
      <c r="AC312" s="53" t="s">
        <v>2442</v>
      </c>
      <c r="AD312" s="53" t="s">
        <v>4218</v>
      </c>
      <c r="AE312" s="52" t="s">
        <v>2444</v>
      </c>
      <c r="AF312" s="56">
        <v>45114.25</v>
      </c>
    </row>
    <row r="313" spans="3:32">
      <c r="C313" s="102">
        <v>304</v>
      </c>
      <c r="D313" s="103"/>
      <c r="E313" s="52" t="s">
        <v>4219</v>
      </c>
      <c r="F313" s="104" t="s">
        <v>4220</v>
      </c>
      <c r="G313" s="105"/>
      <c r="H313" s="103"/>
      <c r="I313" s="104" t="s">
        <v>4221</v>
      </c>
      <c r="J313" s="103"/>
      <c r="K313" s="52" t="s">
        <v>4222</v>
      </c>
      <c r="L313" s="53" t="s">
        <v>2375</v>
      </c>
      <c r="M313" s="53" t="s">
        <v>2376</v>
      </c>
      <c r="N313" s="53" t="s">
        <v>2377</v>
      </c>
      <c r="O313" s="53" t="s">
        <v>2378</v>
      </c>
      <c r="P313" s="53" t="s">
        <v>2379</v>
      </c>
      <c r="Q313" s="52" t="s">
        <v>2380</v>
      </c>
      <c r="R313" s="54">
        <v>440000011541994</v>
      </c>
      <c r="S313" s="55">
        <v>34164</v>
      </c>
      <c r="T313" s="52">
        <v>1993</v>
      </c>
      <c r="U313" s="52" t="s">
        <v>2432</v>
      </c>
      <c r="V313" s="55">
        <v>34213</v>
      </c>
      <c r="W313" s="55">
        <v>39875</v>
      </c>
      <c r="X313" s="52">
        <v>0</v>
      </c>
      <c r="Y313" s="52">
        <v>0</v>
      </c>
      <c r="Z313" s="53"/>
      <c r="AA313" s="53"/>
      <c r="AB313" s="53" t="s">
        <v>2384</v>
      </c>
      <c r="AC313" s="53" t="s">
        <v>2385</v>
      </c>
      <c r="AD313" s="53"/>
      <c r="AE313" s="52" t="s">
        <v>2387</v>
      </c>
      <c r="AF313" s="56">
        <v>45114.25</v>
      </c>
    </row>
    <row r="314" spans="3:32">
      <c r="C314" s="102">
        <v>305</v>
      </c>
      <c r="D314" s="103"/>
      <c r="E314" s="52" t="s">
        <v>4223</v>
      </c>
      <c r="F314" s="104" t="s">
        <v>4224</v>
      </c>
      <c r="G314" s="105"/>
      <c r="H314" s="103"/>
      <c r="I314" s="104" t="s">
        <v>200</v>
      </c>
      <c r="J314" s="103"/>
      <c r="K314" s="52" t="s">
        <v>4225</v>
      </c>
      <c r="L314" s="53" t="s">
        <v>2398</v>
      </c>
      <c r="M314" s="53" t="s">
        <v>2399</v>
      </c>
      <c r="N314" s="53" t="s">
        <v>2377</v>
      </c>
      <c r="O314" s="53" t="s">
        <v>2378</v>
      </c>
      <c r="P314" s="53" t="s">
        <v>2379</v>
      </c>
      <c r="Q314" s="52" t="s">
        <v>2380</v>
      </c>
      <c r="R314" s="54">
        <v>2104198915</v>
      </c>
      <c r="S314" s="55">
        <v>32782</v>
      </c>
      <c r="T314" s="52">
        <v>1989</v>
      </c>
      <c r="U314" s="52" t="s">
        <v>2400</v>
      </c>
      <c r="V314" s="55">
        <v>33086</v>
      </c>
      <c r="W314" s="52"/>
      <c r="X314" s="52">
        <v>1</v>
      </c>
      <c r="Y314" s="52">
        <v>8</v>
      </c>
      <c r="Z314" s="53" t="s">
        <v>4226</v>
      </c>
      <c r="AA314" s="53" t="s">
        <v>4227</v>
      </c>
      <c r="AB314" s="53" t="s">
        <v>2384</v>
      </c>
      <c r="AC314" s="53" t="s">
        <v>2385</v>
      </c>
      <c r="AD314" s="53" t="s">
        <v>4228</v>
      </c>
      <c r="AE314" s="52" t="s">
        <v>2387</v>
      </c>
      <c r="AF314" s="56">
        <v>45114.25</v>
      </c>
    </row>
    <row r="315" spans="3:32">
      <c r="C315" s="102">
        <v>306</v>
      </c>
      <c r="D315" s="103"/>
      <c r="E315" s="52" t="s">
        <v>4229</v>
      </c>
      <c r="F315" s="104" t="s">
        <v>4230</v>
      </c>
      <c r="G315" s="105"/>
      <c r="H315" s="103"/>
      <c r="I315" s="104" t="s">
        <v>201</v>
      </c>
      <c r="J315" s="103"/>
      <c r="K315" s="52" t="s">
        <v>4231</v>
      </c>
      <c r="L315" s="53" t="s">
        <v>2398</v>
      </c>
      <c r="M315" s="53" t="s">
        <v>2399</v>
      </c>
      <c r="N315" s="53" t="s">
        <v>2377</v>
      </c>
      <c r="O315" s="53" t="s">
        <v>2378</v>
      </c>
      <c r="P315" s="53" t="s">
        <v>2379</v>
      </c>
      <c r="Q315" s="52" t="s">
        <v>2380</v>
      </c>
      <c r="R315" s="54">
        <v>329791982</v>
      </c>
      <c r="S315" s="55">
        <v>30014</v>
      </c>
      <c r="T315" s="52">
        <v>1982</v>
      </c>
      <c r="U315" s="52" t="s">
        <v>2560</v>
      </c>
      <c r="V315" s="55">
        <v>30316</v>
      </c>
      <c r="W315" s="52"/>
      <c r="X315" s="52">
        <v>1</v>
      </c>
      <c r="Y315" s="52">
        <v>3</v>
      </c>
      <c r="Z315" s="53" t="s">
        <v>4232</v>
      </c>
      <c r="AA315" s="53" t="s">
        <v>4233</v>
      </c>
      <c r="AB315" s="53" t="s">
        <v>4234</v>
      </c>
      <c r="AC315" s="53" t="s">
        <v>2385</v>
      </c>
      <c r="AD315" s="53" t="s">
        <v>4235</v>
      </c>
      <c r="AE315" s="52" t="s">
        <v>2387</v>
      </c>
      <c r="AF315" s="56">
        <v>45114.25</v>
      </c>
    </row>
    <row r="316" spans="3:32">
      <c r="C316" s="102">
        <v>307</v>
      </c>
      <c r="D316" s="103"/>
      <c r="E316" s="52" t="s">
        <v>4236</v>
      </c>
      <c r="F316" s="104" t="s">
        <v>4237</v>
      </c>
      <c r="G316" s="105"/>
      <c r="H316" s="103"/>
      <c r="I316" s="104" t="s">
        <v>202</v>
      </c>
      <c r="J316" s="103"/>
      <c r="K316" s="52" t="s">
        <v>4238</v>
      </c>
      <c r="L316" s="53" t="s">
        <v>2398</v>
      </c>
      <c r="M316" s="53" t="s">
        <v>2399</v>
      </c>
      <c r="N316" s="53" t="s">
        <v>2377</v>
      </c>
      <c r="O316" s="53" t="s">
        <v>2378</v>
      </c>
      <c r="P316" s="53" t="s">
        <v>2379</v>
      </c>
      <c r="Q316" s="52" t="s">
        <v>2380</v>
      </c>
      <c r="R316" s="54">
        <v>4.4000001091200912E+16</v>
      </c>
      <c r="S316" s="55">
        <v>39966</v>
      </c>
      <c r="T316" s="52">
        <v>2009</v>
      </c>
      <c r="U316" s="52" t="s">
        <v>2422</v>
      </c>
      <c r="V316" s="55">
        <v>40192</v>
      </c>
      <c r="W316" s="52"/>
      <c r="X316" s="52">
        <v>1</v>
      </c>
      <c r="Y316" s="52">
        <v>4</v>
      </c>
      <c r="Z316" s="53" t="s">
        <v>4239</v>
      </c>
      <c r="AA316" s="53" t="s">
        <v>4240</v>
      </c>
      <c r="AB316" s="53" t="s">
        <v>4234</v>
      </c>
      <c r="AC316" s="53" t="s">
        <v>2385</v>
      </c>
      <c r="AD316" s="53" t="s">
        <v>4235</v>
      </c>
      <c r="AE316" s="52" t="s">
        <v>2387</v>
      </c>
      <c r="AF316" s="56">
        <v>45114.25</v>
      </c>
    </row>
    <row r="317" spans="3:32">
      <c r="C317" s="102">
        <v>308</v>
      </c>
      <c r="D317" s="103"/>
      <c r="E317" s="52" t="s">
        <v>4241</v>
      </c>
      <c r="F317" s="104" t="s">
        <v>4242</v>
      </c>
      <c r="G317" s="105"/>
      <c r="H317" s="103"/>
      <c r="I317" s="104" t="s">
        <v>4243</v>
      </c>
      <c r="J317" s="103"/>
      <c r="K317" s="52" t="s">
        <v>4244</v>
      </c>
      <c r="L317" s="53" t="s">
        <v>2375</v>
      </c>
      <c r="M317" s="53" t="s">
        <v>2376</v>
      </c>
      <c r="N317" s="53" t="s">
        <v>2377</v>
      </c>
      <c r="O317" s="53" t="s">
        <v>2378</v>
      </c>
      <c r="P317" s="53" t="s">
        <v>2379</v>
      </c>
      <c r="Q317" s="52" t="s">
        <v>2380</v>
      </c>
      <c r="R317" s="54">
        <v>300000055881986</v>
      </c>
      <c r="S317" s="55">
        <v>32253</v>
      </c>
      <c r="T317" s="52">
        <v>1988</v>
      </c>
      <c r="U317" s="52" t="s">
        <v>2449</v>
      </c>
      <c r="V317" s="55">
        <v>32367</v>
      </c>
      <c r="W317" s="55">
        <v>41782</v>
      </c>
      <c r="X317" s="52">
        <v>0</v>
      </c>
      <c r="Y317" s="52">
        <v>0</v>
      </c>
      <c r="Z317" s="53" t="s">
        <v>4245</v>
      </c>
      <c r="AA317" s="53" t="s">
        <v>2486</v>
      </c>
      <c r="AB317" s="53" t="s">
        <v>2384</v>
      </c>
      <c r="AC317" s="53" t="s">
        <v>2385</v>
      </c>
      <c r="AD317" s="53"/>
      <c r="AE317" s="52" t="s">
        <v>2387</v>
      </c>
      <c r="AF317" s="56">
        <v>45114.25</v>
      </c>
    </row>
    <row r="318" spans="3:32">
      <c r="C318" s="102">
        <v>309</v>
      </c>
      <c r="D318" s="103"/>
      <c r="E318" s="52" t="s">
        <v>4246</v>
      </c>
      <c r="F318" s="104" t="s">
        <v>4247</v>
      </c>
      <c r="G318" s="105"/>
      <c r="H318" s="103"/>
      <c r="I318" s="104" t="s">
        <v>4248</v>
      </c>
      <c r="J318" s="103"/>
      <c r="K318" s="52" t="s">
        <v>4249</v>
      </c>
      <c r="L318" s="53" t="s">
        <v>2559</v>
      </c>
      <c r="M318" s="53" t="s">
        <v>2376</v>
      </c>
      <c r="N318" s="53" t="s">
        <v>2377</v>
      </c>
      <c r="O318" s="53" t="s">
        <v>2378</v>
      </c>
      <c r="P318" s="53" t="s">
        <v>2379</v>
      </c>
      <c r="Q318" s="52" t="s">
        <v>2380</v>
      </c>
      <c r="R318" s="54">
        <v>240000000581992</v>
      </c>
      <c r="S318" s="55">
        <v>33868</v>
      </c>
      <c r="T318" s="52">
        <v>1992</v>
      </c>
      <c r="U318" s="52" t="s">
        <v>2464</v>
      </c>
      <c r="V318" s="55">
        <v>33970</v>
      </c>
      <c r="W318" s="55">
        <v>35388</v>
      </c>
      <c r="X318" s="52">
        <v>0</v>
      </c>
      <c r="Y318" s="52">
        <v>0</v>
      </c>
      <c r="Z318" s="53"/>
      <c r="AA318" s="53"/>
      <c r="AB318" s="53" t="s">
        <v>2384</v>
      </c>
      <c r="AC318" s="53" t="s">
        <v>2385</v>
      </c>
      <c r="AD318" s="53"/>
      <c r="AE318" s="52" t="s">
        <v>2387</v>
      </c>
      <c r="AF318" s="56">
        <v>45114.25</v>
      </c>
    </row>
    <row r="319" spans="3:32">
      <c r="C319" s="102">
        <v>310</v>
      </c>
      <c r="D319" s="103"/>
      <c r="E319" s="52" t="s">
        <v>4250</v>
      </c>
      <c r="F319" s="104" t="s">
        <v>4251</v>
      </c>
      <c r="G319" s="105"/>
      <c r="H319" s="103"/>
      <c r="I319" s="104" t="s">
        <v>203</v>
      </c>
      <c r="J319" s="103"/>
      <c r="K319" s="52" t="s">
        <v>4252</v>
      </c>
      <c r="L319" s="53" t="s">
        <v>2398</v>
      </c>
      <c r="M319" s="53" t="s">
        <v>2399</v>
      </c>
      <c r="N319" s="53" t="s">
        <v>2453</v>
      </c>
      <c r="O319" s="53" t="s">
        <v>2511</v>
      </c>
      <c r="P319" s="53" t="s">
        <v>2455</v>
      </c>
      <c r="Q319" s="52" t="s">
        <v>2380</v>
      </c>
      <c r="R319" s="54">
        <v>4.4011000625201344E+16</v>
      </c>
      <c r="S319" s="55">
        <v>41562</v>
      </c>
      <c r="T319" s="52">
        <v>2013</v>
      </c>
      <c r="U319" s="52" t="s">
        <v>2400</v>
      </c>
      <c r="V319" s="55">
        <v>41627</v>
      </c>
      <c r="W319" s="52"/>
      <c r="X319" s="52">
        <v>3</v>
      </c>
      <c r="Y319" s="52">
        <v>19</v>
      </c>
      <c r="Z319" s="53" t="s">
        <v>4253</v>
      </c>
      <c r="AA319" s="53" t="s">
        <v>4254</v>
      </c>
      <c r="AB319" s="53" t="s">
        <v>2620</v>
      </c>
      <c r="AC319" s="53" t="s">
        <v>2569</v>
      </c>
      <c r="AD319" s="53" t="s">
        <v>4255</v>
      </c>
      <c r="AE319" s="52" t="s">
        <v>2406</v>
      </c>
      <c r="AF319" s="56">
        <v>45114.25</v>
      </c>
    </row>
    <row r="320" spans="3:32">
      <c r="C320" s="102">
        <v>311</v>
      </c>
      <c r="D320" s="103"/>
      <c r="E320" s="52" t="s">
        <v>4256</v>
      </c>
      <c r="F320" s="104" t="s">
        <v>4257</v>
      </c>
      <c r="G320" s="105"/>
      <c r="H320" s="103"/>
      <c r="I320" s="104" t="s">
        <v>4258</v>
      </c>
      <c r="J320" s="103"/>
      <c r="K320" s="52" t="s">
        <v>4259</v>
      </c>
      <c r="L320" s="53" t="s">
        <v>2559</v>
      </c>
      <c r="M320" s="53" t="s">
        <v>2376</v>
      </c>
      <c r="N320" s="53" t="s">
        <v>2377</v>
      </c>
      <c r="O320" s="53" t="s">
        <v>2378</v>
      </c>
      <c r="P320" s="53" t="s">
        <v>2379</v>
      </c>
      <c r="Q320" s="52" t="s">
        <v>2380</v>
      </c>
      <c r="R320" s="54">
        <v>3.0000000065199028E+16</v>
      </c>
      <c r="S320" s="55">
        <v>33207</v>
      </c>
      <c r="T320" s="52">
        <v>1990</v>
      </c>
      <c r="U320" s="52" t="s">
        <v>2484</v>
      </c>
      <c r="V320" s="52"/>
      <c r="W320" s="55">
        <v>35633</v>
      </c>
      <c r="X320" s="52">
        <v>0</v>
      </c>
      <c r="Y320" s="52">
        <v>0</v>
      </c>
      <c r="Z320" s="53"/>
      <c r="AA320" s="53"/>
      <c r="AB320" s="53" t="s">
        <v>2384</v>
      </c>
      <c r="AC320" s="53" t="s">
        <v>2385</v>
      </c>
      <c r="AD320" s="53"/>
      <c r="AE320" s="52" t="s">
        <v>2387</v>
      </c>
      <c r="AF320" s="56">
        <v>45114.25</v>
      </c>
    </row>
    <row r="321" spans="3:32">
      <c r="C321" s="102">
        <v>312</v>
      </c>
      <c r="D321" s="103"/>
      <c r="E321" s="52" t="s">
        <v>4260</v>
      </c>
      <c r="F321" s="104" t="s">
        <v>4261</v>
      </c>
      <c r="G321" s="105"/>
      <c r="H321" s="103"/>
      <c r="I321" s="104" t="s">
        <v>204</v>
      </c>
      <c r="J321" s="103"/>
      <c r="K321" s="52" t="s">
        <v>4262</v>
      </c>
      <c r="L321" s="53" t="s">
        <v>2398</v>
      </c>
      <c r="M321" s="53" t="s">
        <v>2399</v>
      </c>
      <c r="N321" s="53" t="s">
        <v>2377</v>
      </c>
      <c r="O321" s="53" t="s">
        <v>2378</v>
      </c>
      <c r="P321" s="53" t="s">
        <v>2379</v>
      </c>
      <c r="Q321" s="52" t="s">
        <v>2380</v>
      </c>
      <c r="R321" s="54">
        <v>3017691979</v>
      </c>
      <c r="S321" s="55">
        <v>26704</v>
      </c>
      <c r="T321" s="52">
        <v>1973</v>
      </c>
      <c r="U321" s="52" t="s">
        <v>2521</v>
      </c>
      <c r="V321" s="55">
        <v>26704</v>
      </c>
      <c r="W321" s="52"/>
      <c r="X321" s="52">
        <v>1</v>
      </c>
      <c r="Y321" s="52">
        <v>0</v>
      </c>
      <c r="Z321" s="53" t="s">
        <v>4263</v>
      </c>
      <c r="AA321" s="53" t="s">
        <v>4264</v>
      </c>
      <c r="AB321" s="53" t="s">
        <v>2441</v>
      </c>
      <c r="AC321" s="53" t="s">
        <v>2442</v>
      </c>
      <c r="AD321" s="53" t="s">
        <v>4265</v>
      </c>
      <c r="AE321" s="52" t="s">
        <v>2444</v>
      </c>
      <c r="AF321" s="56">
        <v>45114.25</v>
      </c>
    </row>
    <row r="322" spans="3:32">
      <c r="C322" s="102">
        <v>313</v>
      </c>
      <c r="D322" s="103"/>
      <c r="E322" s="52" t="s">
        <v>4266</v>
      </c>
      <c r="F322" s="104" t="s">
        <v>4267</v>
      </c>
      <c r="G322" s="105"/>
      <c r="H322" s="103"/>
      <c r="I322" s="104" t="s">
        <v>4268</v>
      </c>
      <c r="J322" s="103"/>
      <c r="K322" s="52" t="s">
        <v>4269</v>
      </c>
      <c r="L322" s="53" t="s">
        <v>2559</v>
      </c>
      <c r="M322" s="53" t="s">
        <v>2376</v>
      </c>
      <c r="N322" s="53" t="s">
        <v>2377</v>
      </c>
      <c r="O322" s="53" t="s">
        <v>2378</v>
      </c>
      <c r="P322" s="53" t="s">
        <v>2379</v>
      </c>
      <c r="Q322" s="52" t="s">
        <v>2380</v>
      </c>
      <c r="R322" s="54">
        <v>31441985</v>
      </c>
      <c r="S322" s="55">
        <v>32126</v>
      </c>
      <c r="T322" s="52">
        <v>1987</v>
      </c>
      <c r="U322" s="52" t="s">
        <v>2471</v>
      </c>
      <c r="V322" s="55">
        <v>32126</v>
      </c>
      <c r="W322" s="55">
        <v>38195</v>
      </c>
      <c r="X322" s="52">
        <v>0</v>
      </c>
      <c r="Y322" s="52">
        <v>0</v>
      </c>
      <c r="Z322" s="53"/>
      <c r="AA322" s="53"/>
      <c r="AB322" s="53" t="s">
        <v>2384</v>
      </c>
      <c r="AC322" s="53" t="s">
        <v>2385</v>
      </c>
      <c r="AD322" s="53"/>
      <c r="AE322" s="52" t="s">
        <v>2387</v>
      </c>
      <c r="AF322" s="56">
        <v>45114.25</v>
      </c>
    </row>
    <row r="323" spans="3:32" ht="23">
      <c r="C323" s="102">
        <v>314</v>
      </c>
      <c r="D323" s="103"/>
      <c r="E323" s="52" t="s">
        <v>4270</v>
      </c>
      <c r="F323" s="104" t="s">
        <v>4271</v>
      </c>
      <c r="G323" s="105"/>
      <c r="H323" s="103"/>
      <c r="I323" s="104" t="s">
        <v>2319</v>
      </c>
      <c r="J323" s="103"/>
      <c r="K323" s="52" t="s">
        <v>4272</v>
      </c>
      <c r="L323" s="53" t="s">
        <v>2764</v>
      </c>
      <c r="M323" s="53" t="s">
        <v>2722</v>
      </c>
      <c r="N323" s="53" t="s">
        <v>2377</v>
      </c>
      <c r="O323" s="53" t="s">
        <v>2378</v>
      </c>
      <c r="P323" s="53" t="s">
        <v>2379</v>
      </c>
      <c r="Q323" s="52" t="s">
        <v>2380</v>
      </c>
      <c r="R323" s="54">
        <v>4.4000004146199408E+16</v>
      </c>
      <c r="S323" s="55">
        <v>34733</v>
      </c>
      <c r="T323" s="52">
        <v>1995</v>
      </c>
      <c r="U323" s="52" t="s">
        <v>2521</v>
      </c>
      <c r="V323" s="55">
        <v>34733</v>
      </c>
      <c r="W323" s="52"/>
      <c r="X323" s="52">
        <v>1</v>
      </c>
      <c r="Y323" s="52">
        <v>4</v>
      </c>
      <c r="Z323" s="53" t="s">
        <v>4273</v>
      </c>
      <c r="AA323" s="53" t="s">
        <v>4274</v>
      </c>
      <c r="AB323" s="53" t="s">
        <v>3345</v>
      </c>
      <c r="AC323" s="53" t="s">
        <v>3346</v>
      </c>
      <c r="AD323" s="53" t="s">
        <v>4275</v>
      </c>
      <c r="AE323" s="52" t="s">
        <v>2496</v>
      </c>
      <c r="AF323" s="56">
        <v>45114.25</v>
      </c>
    </row>
    <row r="324" spans="3:32" ht="23">
      <c r="C324" s="102">
        <v>315</v>
      </c>
      <c r="D324" s="103"/>
      <c r="E324" s="52" t="s">
        <v>4276</v>
      </c>
      <c r="F324" s="104" t="s">
        <v>4277</v>
      </c>
      <c r="G324" s="105"/>
      <c r="H324" s="103"/>
      <c r="I324" s="104" t="s">
        <v>4278</v>
      </c>
      <c r="J324" s="103"/>
      <c r="K324" s="52" t="s">
        <v>4279</v>
      </c>
      <c r="L324" s="53" t="s">
        <v>2375</v>
      </c>
      <c r="M324" s="53" t="s">
        <v>2376</v>
      </c>
      <c r="N324" s="53" t="s">
        <v>2377</v>
      </c>
      <c r="O324" s="53" t="s">
        <v>2378</v>
      </c>
      <c r="P324" s="53" t="s">
        <v>2379</v>
      </c>
      <c r="Q324" s="52" t="s">
        <v>2380</v>
      </c>
      <c r="R324" s="54">
        <v>4.400000026220048E+16</v>
      </c>
      <c r="S324" s="55">
        <v>38160</v>
      </c>
      <c r="T324" s="52">
        <v>2004</v>
      </c>
      <c r="U324" s="52" t="s">
        <v>2422</v>
      </c>
      <c r="V324" s="55">
        <v>38474</v>
      </c>
      <c r="W324" s="55">
        <v>41596</v>
      </c>
      <c r="X324" s="52">
        <v>0</v>
      </c>
      <c r="Y324" s="52">
        <v>0</v>
      </c>
      <c r="Z324" s="53" t="s">
        <v>4280</v>
      </c>
      <c r="AA324" s="53" t="s">
        <v>2654</v>
      </c>
      <c r="AB324" s="53" t="s">
        <v>2384</v>
      </c>
      <c r="AC324" s="53" t="s">
        <v>2385</v>
      </c>
      <c r="AD324" s="53"/>
      <c r="AE324" s="52" t="s">
        <v>2387</v>
      </c>
      <c r="AF324" s="56">
        <v>45114.25</v>
      </c>
    </row>
    <row r="325" spans="3:32">
      <c r="C325" s="102">
        <v>316</v>
      </c>
      <c r="D325" s="103"/>
      <c r="E325" s="52" t="s">
        <v>4281</v>
      </c>
      <c r="F325" s="104" t="s">
        <v>4282</v>
      </c>
      <c r="G325" s="105"/>
      <c r="H325" s="103"/>
      <c r="I325" s="104" t="s">
        <v>4283</v>
      </c>
      <c r="J325" s="103"/>
      <c r="K325" s="52" t="s">
        <v>4284</v>
      </c>
      <c r="L325" s="53" t="s">
        <v>2421</v>
      </c>
      <c r="M325" s="53" t="s">
        <v>2376</v>
      </c>
      <c r="N325" s="53" t="s">
        <v>2377</v>
      </c>
      <c r="O325" s="53" t="s">
        <v>2378</v>
      </c>
      <c r="P325" s="53" t="s">
        <v>2379</v>
      </c>
      <c r="Q325" s="52" t="s">
        <v>2380</v>
      </c>
      <c r="R325" s="54">
        <v>300000069131987</v>
      </c>
      <c r="S325" s="55">
        <v>32510</v>
      </c>
      <c r="T325" s="52">
        <v>1989</v>
      </c>
      <c r="U325" s="52" t="s">
        <v>2412</v>
      </c>
      <c r="V325" s="55">
        <v>32510</v>
      </c>
      <c r="W325" s="55">
        <v>41183</v>
      </c>
      <c r="X325" s="52">
        <v>0</v>
      </c>
      <c r="Y325" s="52">
        <v>0</v>
      </c>
      <c r="Z325" s="53" t="s">
        <v>4285</v>
      </c>
      <c r="AA325" s="53" t="s">
        <v>4286</v>
      </c>
      <c r="AB325" s="53" t="s">
        <v>2441</v>
      </c>
      <c r="AC325" s="53" t="s">
        <v>2442</v>
      </c>
      <c r="AD325" s="53"/>
      <c r="AE325" s="52" t="s">
        <v>2444</v>
      </c>
      <c r="AF325" s="56">
        <v>45114.25</v>
      </c>
    </row>
    <row r="326" spans="3:32">
      <c r="C326" s="102">
        <v>317</v>
      </c>
      <c r="D326" s="103"/>
      <c r="E326" s="52" t="s">
        <v>4287</v>
      </c>
      <c r="F326" s="104" t="s">
        <v>4288</v>
      </c>
      <c r="G326" s="105"/>
      <c r="H326" s="103"/>
      <c r="I326" s="104" t="s">
        <v>4289</v>
      </c>
      <c r="J326" s="103"/>
      <c r="K326" s="52" t="s">
        <v>4290</v>
      </c>
      <c r="L326" s="53" t="s">
        <v>2375</v>
      </c>
      <c r="M326" s="53" t="s">
        <v>2376</v>
      </c>
      <c r="N326" s="53" t="s">
        <v>2377</v>
      </c>
      <c r="O326" s="53" t="s">
        <v>2378</v>
      </c>
      <c r="P326" s="53" t="s">
        <v>2379</v>
      </c>
      <c r="Q326" s="52" t="s">
        <v>2380</v>
      </c>
      <c r="R326" s="54">
        <v>44392</v>
      </c>
      <c r="S326" s="55">
        <v>33716</v>
      </c>
      <c r="T326" s="52">
        <v>1992</v>
      </c>
      <c r="U326" s="52" t="s">
        <v>2449</v>
      </c>
      <c r="V326" s="55">
        <v>33716</v>
      </c>
      <c r="W326" s="55">
        <v>42250</v>
      </c>
      <c r="X326" s="52">
        <v>0</v>
      </c>
      <c r="Y326" s="52">
        <v>0</v>
      </c>
      <c r="Z326" s="53" t="s">
        <v>4291</v>
      </c>
      <c r="AA326" s="53" t="s">
        <v>4292</v>
      </c>
      <c r="AB326" s="53" t="s">
        <v>4293</v>
      </c>
      <c r="AC326" s="53" t="s">
        <v>2515</v>
      </c>
      <c r="AD326" s="53"/>
      <c r="AE326" s="52" t="s">
        <v>2517</v>
      </c>
      <c r="AF326" s="56">
        <v>45114.25</v>
      </c>
    </row>
    <row r="327" spans="3:32">
      <c r="C327" s="102">
        <v>318</v>
      </c>
      <c r="D327" s="103"/>
      <c r="E327" s="52" t="s">
        <v>4294</v>
      </c>
      <c r="F327" s="104" t="s">
        <v>4295</v>
      </c>
      <c r="G327" s="105"/>
      <c r="H327" s="103"/>
      <c r="I327" s="104" t="s">
        <v>205</v>
      </c>
      <c r="J327" s="103"/>
      <c r="K327" s="52" t="s">
        <v>4296</v>
      </c>
      <c r="L327" s="53" t="s">
        <v>2398</v>
      </c>
      <c r="M327" s="53" t="s">
        <v>2399</v>
      </c>
      <c r="N327" s="53" t="s">
        <v>2377</v>
      </c>
      <c r="O327" s="53" t="s">
        <v>2378</v>
      </c>
      <c r="P327" s="53" t="s">
        <v>2379</v>
      </c>
      <c r="Q327" s="52" t="s">
        <v>2380</v>
      </c>
      <c r="R327" s="54">
        <v>300000064921987</v>
      </c>
      <c r="S327" s="55">
        <v>32266</v>
      </c>
      <c r="T327" s="52">
        <v>1988</v>
      </c>
      <c r="U327" s="52" t="s">
        <v>2456</v>
      </c>
      <c r="V327" s="55">
        <v>32325</v>
      </c>
      <c r="W327" s="52"/>
      <c r="X327" s="52">
        <v>2</v>
      </c>
      <c r="Y327" s="52">
        <v>4</v>
      </c>
      <c r="Z327" s="53" t="s">
        <v>4297</v>
      </c>
      <c r="AA327" s="53" t="s">
        <v>4298</v>
      </c>
      <c r="AB327" s="53" t="s">
        <v>2384</v>
      </c>
      <c r="AC327" s="53" t="s">
        <v>2385</v>
      </c>
      <c r="AD327" s="53" t="s">
        <v>4299</v>
      </c>
      <c r="AE327" s="52" t="s">
        <v>2387</v>
      </c>
      <c r="AF327" s="56">
        <v>45114.25</v>
      </c>
    </row>
    <row r="328" spans="3:32">
      <c r="C328" s="102">
        <v>319</v>
      </c>
      <c r="D328" s="103"/>
      <c r="E328" s="52" t="s">
        <v>4300</v>
      </c>
      <c r="F328" s="104" t="s">
        <v>4301</v>
      </c>
      <c r="G328" s="105"/>
      <c r="H328" s="103"/>
      <c r="I328" s="104" t="s">
        <v>206</v>
      </c>
      <c r="J328" s="103"/>
      <c r="K328" s="52" t="s">
        <v>4302</v>
      </c>
      <c r="L328" s="53" t="s">
        <v>2398</v>
      </c>
      <c r="M328" s="53" t="s">
        <v>2399</v>
      </c>
      <c r="N328" s="53" t="s">
        <v>2453</v>
      </c>
      <c r="O328" s="53" t="s">
        <v>2454</v>
      </c>
      <c r="P328" s="53" t="s">
        <v>2455</v>
      </c>
      <c r="Q328" s="52" t="s">
        <v>2625</v>
      </c>
      <c r="R328" s="54">
        <v>30175379</v>
      </c>
      <c r="S328" s="55">
        <v>29284</v>
      </c>
      <c r="T328" s="52">
        <v>1980</v>
      </c>
      <c r="U328" s="52" t="s">
        <v>2560</v>
      </c>
      <c r="V328" s="55">
        <v>29284</v>
      </c>
      <c r="W328" s="52"/>
      <c r="X328" s="52">
        <v>4</v>
      </c>
      <c r="Y328" s="52">
        <v>3</v>
      </c>
      <c r="Z328" s="53" t="s">
        <v>4303</v>
      </c>
      <c r="AA328" s="53" t="s">
        <v>4304</v>
      </c>
      <c r="AB328" s="53" t="s">
        <v>2441</v>
      </c>
      <c r="AC328" s="53" t="s">
        <v>2442</v>
      </c>
      <c r="AD328" s="53" t="s">
        <v>4305</v>
      </c>
      <c r="AE328" s="52" t="s">
        <v>2444</v>
      </c>
      <c r="AF328" s="56">
        <v>45114.25</v>
      </c>
    </row>
    <row r="329" spans="3:32" ht="23">
      <c r="C329" s="102">
        <v>320</v>
      </c>
      <c r="D329" s="103"/>
      <c r="E329" s="52" t="s">
        <v>4306</v>
      </c>
      <c r="F329" s="104" t="s">
        <v>4277</v>
      </c>
      <c r="G329" s="105"/>
      <c r="H329" s="103"/>
      <c r="I329" s="104" t="s">
        <v>4307</v>
      </c>
      <c r="J329" s="103"/>
      <c r="K329" s="52" t="s">
        <v>4279</v>
      </c>
      <c r="L329" s="53" t="s">
        <v>2559</v>
      </c>
      <c r="M329" s="53" t="s">
        <v>2376</v>
      </c>
      <c r="N329" s="53" t="s">
        <v>2377</v>
      </c>
      <c r="O329" s="53" t="s">
        <v>2378</v>
      </c>
      <c r="P329" s="53" t="s">
        <v>2379</v>
      </c>
      <c r="Q329" s="52" t="s">
        <v>2380</v>
      </c>
      <c r="R329" s="54">
        <v>4.400000235119996E+16</v>
      </c>
      <c r="S329" s="55">
        <v>32253</v>
      </c>
      <c r="T329" s="52">
        <v>1988</v>
      </c>
      <c r="U329" s="52" t="s">
        <v>2449</v>
      </c>
      <c r="V329" s="55">
        <v>32325</v>
      </c>
      <c r="W329" s="55">
        <v>36846</v>
      </c>
      <c r="X329" s="52">
        <v>0</v>
      </c>
      <c r="Y329" s="52">
        <v>0</v>
      </c>
      <c r="Z329" s="53" t="s">
        <v>4280</v>
      </c>
      <c r="AA329" s="53" t="s">
        <v>2654</v>
      </c>
      <c r="AB329" s="53" t="s">
        <v>2384</v>
      </c>
      <c r="AC329" s="53" t="s">
        <v>2385</v>
      </c>
      <c r="AD329" s="53"/>
      <c r="AE329" s="52" t="s">
        <v>2387</v>
      </c>
      <c r="AF329" s="56">
        <v>45114.25</v>
      </c>
    </row>
    <row r="330" spans="3:32">
      <c r="C330" s="102">
        <v>321</v>
      </c>
      <c r="D330" s="103"/>
      <c r="E330" s="52" t="s">
        <v>4308</v>
      </c>
      <c r="F330" s="104" t="s">
        <v>4309</v>
      </c>
      <c r="G330" s="105"/>
      <c r="H330" s="103"/>
      <c r="I330" s="104" t="s">
        <v>4310</v>
      </c>
      <c r="J330" s="103"/>
      <c r="K330" s="52" t="s">
        <v>4311</v>
      </c>
      <c r="L330" s="53" t="s">
        <v>2375</v>
      </c>
      <c r="M330" s="53" t="s">
        <v>2376</v>
      </c>
      <c r="N330" s="53" t="s">
        <v>2377</v>
      </c>
      <c r="O330" s="53" t="s">
        <v>2378</v>
      </c>
      <c r="P330" s="53" t="s">
        <v>2379</v>
      </c>
      <c r="Q330" s="52" t="s">
        <v>2380</v>
      </c>
      <c r="R330" s="54">
        <v>242691981</v>
      </c>
      <c r="S330" s="55">
        <v>30025</v>
      </c>
      <c r="T330" s="52">
        <v>1982</v>
      </c>
      <c r="U330" s="52" t="s">
        <v>2560</v>
      </c>
      <c r="V330" s="55">
        <v>30025</v>
      </c>
      <c r="W330" s="55">
        <v>42146</v>
      </c>
      <c r="X330" s="52">
        <v>0</v>
      </c>
      <c r="Y330" s="52">
        <v>0</v>
      </c>
      <c r="Z330" s="53" t="s">
        <v>4312</v>
      </c>
      <c r="AA330" s="53" t="s">
        <v>4313</v>
      </c>
      <c r="AB330" s="53" t="s">
        <v>2384</v>
      </c>
      <c r="AC330" s="53" t="s">
        <v>2385</v>
      </c>
      <c r="AD330" s="53"/>
      <c r="AE330" s="52" t="s">
        <v>2387</v>
      </c>
      <c r="AF330" s="56">
        <v>45114.25</v>
      </c>
    </row>
    <row r="331" spans="3:32">
      <c r="C331" s="102">
        <v>322</v>
      </c>
      <c r="D331" s="103"/>
      <c r="E331" s="52" t="s">
        <v>4314</v>
      </c>
      <c r="F331" s="104" t="s">
        <v>4315</v>
      </c>
      <c r="G331" s="105"/>
      <c r="H331" s="103"/>
      <c r="I331" s="104" t="s">
        <v>4316</v>
      </c>
      <c r="J331" s="103"/>
      <c r="K331" s="52" t="s">
        <v>4317</v>
      </c>
      <c r="L331" s="53" t="s">
        <v>2375</v>
      </c>
      <c r="M331" s="53" t="s">
        <v>2376</v>
      </c>
      <c r="N331" s="53" t="s">
        <v>2377</v>
      </c>
      <c r="O331" s="53" t="s">
        <v>2378</v>
      </c>
      <c r="P331" s="53" t="s">
        <v>2379</v>
      </c>
      <c r="Q331" s="52" t="s">
        <v>2380</v>
      </c>
      <c r="R331" s="54">
        <v>300000011861984</v>
      </c>
      <c r="S331" s="55">
        <v>30957</v>
      </c>
      <c r="T331" s="52">
        <v>1984</v>
      </c>
      <c r="U331" s="52" t="s">
        <v>2400</v>
      </c>
      <c r="V331" s="55">
        <v>30956</v>
      </c>
      <c r="W331" s="55">
        <v>41256</v>
      </c>
      <c r="X331" s="52">
        <v>0</v>
      </c>
      <c r="Y331" s="52">
        <v>0</v>
      </c>
      <c r="Z331" s="53" t="s">
        <v>4318</v>
      </c>
      <c r="AA331" s="53" t="s">
        <v>4319</v>
      </c>
      <c r="AB331" s="53" t="s">
        <v>3480</v>
      </c>
      <c r="AC331" s="53" t="s">
        <v>601</v>
      </c>
      <c r="AD331" s="53"/>
      <c r="AE331" s="52" t="s">
        <v>2496</v>
      </c>
      <c r="AF331" s="56">
        <v>45114.25</v>
      </c>
    </row>
    <row r="332" spans="3:32">
      <c r="C332" s="102">
        <v>323</v>
      </c>
      <c r="D332" s="103"/>
      <c r="E332" s="52" t="s">
        <v>4320</v>
      </c>
      <c r="F332" s="104" t="s">
        <v>4321</v>
      </c>
      <c r="G332" s="105"/>
      <c r="H332" s="103"/>
      <c r="I332" s="104" t="s">
        <v>2320</v>
      </c>
      <c r="J332" s="103"/>
      <c r="K332" s="52" t="s">
        <v>4322</v>
      </c>
      <c r="L332" s="53" t="s">
        <v>2430</v>
      </c>
      <c r="M332" s="53" t="s">
        <v>2431</v>
      </c>
      <c r="N332" s="53" t="s">
        <v>2453</v>
      </c>
      <c r="O332" s="53" t="s">
        <v>2470</v>
      </c>
      <c r="P332" s="53" t="s">
        <v>2455</v>
      </c>
      <c r="Q332" s="52" t="s">
        <v>2380</v>
      </c>
      <c r="R332" s="54">
        <v>301810</v>
      </c>
      <c r="S332" s="55">
        <v>29742</v>
      </c>
      <c r="T332" s="52">
        <v>1981</v>
      </c>
      <c r="U332" s="52" t="s">
        <v>2422</v>
      </c>
      <c r="V332" s="55">
        <v>29742</v>
      </c>
      <c r="W332" s="52"/>
      <c r="X332" s="52">
        <v>1</v>
      </c>
      <c r="Y332" s="52">
        <v>1</v>
      </c>
      <c r="Z332" s="53" t="s">
        <v>4323</v>
      </c>
      <c r="AA332" s="53" t="s">
        <v>4324</v>
      </c>
      <c r="AB332" s="53" t="s">
        <v>2441</v>
      </c>
      <c r="AC332" s="53" t="s">
        <v>2442</v>
      </c>
      <c r="AD332" s="53" t="s">
        <v>4325</v>
      </c>
      <c r="AE332" s="52" t="s">
        <v>2444</v>
      </c>
      <c r="AF332" s="56">
        <v>45114.25</v>
      </c>
    </row>
    <row r="333" spans="3:32">
      <c r="C333" s="102">
        <v>324</v>
      </c>
      <c r="D333" s="103"/>
      <c r="E333" s="52" t="s">
        <v>4326</v>
      </c>
      <c r="F333" s="104" t="s">
        <v>4327</v>
      </c>
      <c r="G333" s="105"/>
      <c r="H333" s="103"/>
      <c r="I333" s="104" t="s">
        <v>207</v>
      </c>
      <c r="J333" s="103"/>
      <c r="K333" s="52" t="s">
        <v>4328</v>
      </c>
      <c r="L333" s="53" t="s">
        <v>2398</v>
      </c>
      <c r="M333" s="53" t="s">
        <v>2399</v>
      </c>
      <c r="N333" s="53" t="s">
        <v>2377</v>
      </c>
      <c r="O333" s="53" t="s">
        <v>2378</v>
      </c>
      <c r="P333" s="53" t="s">
        <v>2379</v>
      </c>
      <c r="Q333" s="52" t="s">
        <v>2380</v>
      </c>
      <c r="R333" s="54">
        <v>329921982</v>
      </c>
      <c r="S333" s="55">
        <v>30315</v>
      </c>
      <c r="T333" s="52">
        <v>1982</v>
      </c>
      <c r="U333" s="52" t="s">
        <v>2471</v>
      </c>
      <c r="V333" s="55">
        <v>30680</v>
      </c>
      <c r="W333" s="52"/>
      <c r="X333" s="52">
        <v>4</v>
      </c>
      <c r="Y333" s="52">
        <v>7</v>
      </c>
      <c r="Z333" s="53" t="s">
        <v>4329</v>
      </c>
      <c r="AA333" s="53" t="s">
        <v>2661</v>
      </c>
      <c r="AB333" s="53" t="s">
        <v>2384</v>
      </c>
      <c r="AC333" s="53" t="s">
        <v>2385</v>
      </c>
      <c r="AD333" s="53" t="s">
        <v>4330</v>
      </c>
      <c r="AE333" s="52" t="s">
        <v>2387</v>
      </c>
      <c r="AF333" s="56">
        <v>45114.25</v>
      </c>
    </row>
    <row r="334" spans="3:32">
      <c r="C334" s="102">
        <v>325</v>
      </c>
      <c r="D334" s="103"/>
      <c r="E334" s="52" t="s">
        <v>4331</v>
      </c>
      <c r="F334" s="104" t="s">
        <v>4332</v>
      </c>
      <c r="G334" s="105"/>
      <c r="H334" s="103"/>
      <c r="I334" s="104" t="s">
        <v>4333</v>
      </c>
      <c r="J334" s="103"/>
      <c r="K334" s="52" t="s">
        <v>4334</v>
      </c>
      <c r="L334" s="53" t="s">
        <v>2559</v>
      </c>
      <c r="M334" s="53" t="s">
        <v>2376</v>
      </c>
      <c r="N334" s="53" t="s">
        <v>2377</v>
      </c>
      <c r="O334" s="53" t="s">
        <v>2378</v>
      </c>
      <c r="P334" s="53" t="s">
        <v>2379</v>
      </c>
      <c r="Q334" s="52" t="s">
        <v>2380</v>
      </c>
      <c r="R334" s="54">
        <v>440000034341993</v>
      </c>
      <c r="S334" s="55">
        <v>34243</v>
      </c>
      <c r="T334" s="52">
        <v>1993</v>
      </c>
      <c r="U334" s="52" t="s">
        <v>2400</v>
      </c>
      <c r="V334" s="52"/>
      <c r="W334" s="55">
        <v>35633</v>
      </c>
      <c r="X334" s="52">
        <v>0</v>
      </c>
      <c r="Y334" s="52">
        <v>0</v>
      </c>
      <c r="Z334" s="53"/>
      <c r="AA334" s="53"/>
      <c r="AB334" s="53" t="s">
        <v>4335</v>
      </c>
      <c r="AC334" s="53" t="s">
        <v>2385</v>
      </c>
      <c r="AD334" s="53"/>
      <c r="AE334" s="52" t="s">
        <v>2387</v>
      </c>
      <c r="AF334" s="56">
        <v>45114.25</v>
      </c>
    </row>
    <row r="335" spans="3:32">
      <c r="C335" s="102">
        <v>326</v>
      </c>
      <c r="D335" s="103"/>
      <c r="E335" s="52" t="s">
        <v>4336</v>
      </c>
      <c r="F335" s="104" t="s">
        <v>4337</v>
      </c>
      <c r="G335" s="105"/>
      <c r="H335" s="103"/>
      <c r="I335" s="104" t="s">
        <v>208</v>
      </c>
      <c r="J335" s="103"/>
      <c r="K335" s="52" t="s">
        <v>4338</v>
      </c>
      <c r="L335" s="53" t="s">
        <v>2398</v>
      </c>
      <c r="M335" s="53" t="s">
        <v>2399</v>
      </c>
      <c r="N335" s="53" t="s">
        <v>2377</v>
      </c>
      <c r="O335" s="53" t="s">
        <v>2378</v>
      </c>
      <c r="P335" s="53" t="s">
        <v>2379</v>
      </c>
      <c r="Q335" s="52" t="s">
        <v>2380</v>
      </c>
      <c r="R335" s="54">
        <v>300000035771985</v>
      </c>
      <c r="S335" s="55">
        <v>31768</v>
      </c>
      <c r="T335" s="52">
        <v>1986</v>
      </c>
      <c r="U335" s="52" t="s">
        <v>2471</v>
      </c>
      <c r="V335" s="55">
        <v>31413</v>
      </c>
      <c r="W335" s="52"/>
      <c r="X335" s="52">
        <v>1</v>
      </c>
      <c r="Y335" s="52">
        <v>9</v>
      </c>
      <c r="Z335" s="53" t="s">
        <v>4339</v>
      </c>
      <c r="AA335" s="53" t="s">
        <v>2729</v>
      </c>
      <c r="AB335" s="53" t="s">
        <v>2730</v>
      </c>
      <c r="AC335" s="53" t="s">
        <v>2385</v>
      </c>
      <c r="AD335" s="53" t="s">
        <v>4340</v>
      </c>
      <c r="AE335" s="52" t="s">
        <v>2387</v>
      </c>
      <c r="AF335" s="56">
        <v>45114.25</v>
      </c>
    </row>
    <row r="336" spans="3:32">
      <c r="C336" s="102">
        <v>327</v>
      </c>
      <c r="D336" s="103"/>
      <c r="E336" s="52" t="s">
        <v>4341</v>
      </c>
      <c r="F336" s="104" t="s">
        <v>4342</v>
      </c>
      <c r="G336" s="105"/>
      <c r="H336" s="103"/>
      <c r="I336" s="104" t="s">
        <v>4343</v>
      </c>
      <c r="J336" s="103"/>
      <c r="K336" s="52" t="s">
        <v>4344</v>
      </c>
      <c r="L336" s="53" t="s">
        <v>2375</v>
      </c>
      <c r="M336" s="53" t="s">
        <v>2376</v>
      </c>
      <c r="N336" s="53" t="s">
        <v>2377</v>
      </c>
      <c r="O336" s="53" t="s">
        <v>2378</v>
      </c>
      <c r="P336" s="53" t="s">
        <v>2379</v>
      </c>
      <c r="Q336" s="52" t="s">
        <v>2380</v>
      </c>
      <c r="R336" s="54">
        <v>440000028741993</v>
      </c>
      <c r="S336" s="55">
        <v>34335</v>
      </c>
      <c r="T336" s="52">
        <v>1994</v>
      </c>
      <c r="U336" s="52" t="s">
        <v>2412</v>
      </c>
      <c r="V336" s="55">
        <v>34335</v>
      </c>
      <c r="W336" s="55">
        <v>40710</v>
      </c>
      <c r="X336" s="52">
        <v>0</v>
      </c>
      <c r="Y336" s="52">
        <v>0</v>
      </c>
      <c r="Z336" s="53" t="s">
        <v>4345</v>
      </c>
      <c r="AA336" s="53" t="s">
        <v>4346</v>
      </c>
      <c r="AB336" s="53" t="s">
        <v>4347</v>
      </c>
      <c r="AC336" s="53" t="s">
        <v>2385</v>
      </c>
      <c r="AD336" s="53"/>
      <c r="AE336" s="52" t="s">
        <v>2387</v>
      </c>
      <c r="AF336" s="56">
        <v>45114.25</v>
      </c>
    </row>
    <row r="337" spans="3:32">
      <c r="C337" s="102">
        <v>328</v>
      </c>
      <c r="D337" s="103"/>
      <c r="E337" s="52" t="s">
        <v>4348</v>
      </c>
      <c r="F337" s="104" t="s">
        <v>4349</v>
      </c>
      <c r="G337" s="105"/>
      <c r="H337" s="103"/>
      <c r="I337" s="104" t="s">
        <v>209</v>
      </c>
      <c r="J337" s="103"/>
      <c r="K337" s="52" t="s">
        <v>4350</v>
      </c>
      <c r="L337" s="53" t="s">
        <v>2398</v>
      </c>
      <c r="M337" s="53" t="s">
        <v>2399</v>
      </c>
      <c r="N337" s="53" t="s">
        <v>2377</v>
      </c>
      <c r="O337" s="53" t="s">
        <v>2378</v>
      </c>
      <c r="P337" s="53" t="s">
        <v>2379</v>
      </c>
      <c r="Q337" s="52" t="s">
        <v>2380</v>
      </c>
      <c r="R337" s="54">
        <v>300000055901986</v>
      </c>
      <c r="S337" s="55">
        <v>32286</v>
      </c>
      <c r="T337" s="52">
        <v>1988</v>
      </c>
      <c r="U337" s="52" t="s">
        <v>2456</v>
      </c>
      <c r="V337" s="55">
        <v>32437</v>
      </c>
      <c r="W337" s="52"/>
      <c r="X337" s="52">
        <v>2</v>
      </c>
      <c r="Y337" s="52">
        <v>4</v>
      </c>
      <c r="Z337" s="53" t="s">
        <v>4351</v>
      </c>
      <c r="AA337" s="53" t="s">
        <v>4352</v>
      </c>
      <c r="AB337" s="53" t="s">
        <v>4353</v>
      </c>
      <c r="AC337" s="53" t="s">
        <v>2385</v>
      </c>
      <c r="AD337" s="53"/>
      <c r="AE337" s="52" t="s">
        <v>2387</v>
      </c>
      <c r="AF337" s="56">
        <v>45114.25</v>
      </c>
    </row>
    <row r="338" spans="3:32">
      <c r="C338" s="102">
        <v>329</v>
      </c>
      <c r="D338" s="103"/>
      <c r="E338" s="52" t="s">
        <v>4354</v>
      </c>
      <c r="F338" s="104" t="s">
        <v>4355</v>
      </c>
      <c r="G338" s="105"/>
      <c r="H338" s="103"/>
      <c r="I338" s="104" t="s">
        <v>210</v>
      </c>
      <c r="J338" s="103"/>
      <c r="K338" s="52" t="s">
        <v>4356</v>
      </c>
      <c r="L338" s="53" t="s">
        <v>2398</v>
      </c>
      <c r="M338" s="53" t="s">
        <v>2399</v>
      </c>
      <c r="N338" s="53" t="s">
        <v>2453</v>
      </c>
      <c r="O338" s="53" t="s">
        <v>2470</v>
      </c>
      <c r="P338" s="53" t="s">
        <v>2455</v>
      </c>
      <c r="Q338" s="52" t="s">
        <v>2380</v>
      </c>
      <c r="R338" s="54">
        <v>4.4000009784199616E+16</v>
      </c>
      <c r="S338" s="55">
        <v>35395</v>
      </c>
      <c r="T338" s="52">
        <v>1996</v>
      </c>
      <c r="U338" s="52" t="s">
        <v>2484</v>
      </c>
      <c r="V338" s="55">
        <v>35425</v>
      </c>
      <c r="W338" s="52"/>
      <c r="X338" s="52">
        <v>1</v>
      </c>
      <c r="Y338" s="52">
        <v>3</v>
      </c>
      <c r="Z338" s="53" t="s">
        <v>4357</v>
      </c>
      <c r="AA338" s="53" t="s">
        <v>4358</v>
      </c>
      <c r="AB338" s="53" t="s">
        <v>2514</v>
      </c>
      <c r="AC338" s="53" t="s">
        <v>2515</v>
      </c>
      <c r="AD338" s="53" t="s">
        <v>4359</v>
      </c>
      <c r="AE338" s="52" t="s">
        <v>2517</v>
      </c>
      <c r="AF338" s="56">
        <v>45114.25</v>
      </c>
    </row>
    <row r="339" spans="3:32">
      <c r="C339" s="102">
        <v>330</v>
      </c>
      <c r="D339" s="103"/>
      <c r="E339" s="52" t="s">
        <v>4360</v>
      </c>
      <c r="F339" s="104" t="s">
        <v>4361</v>
      </c>
      <c r="G339" s="105"/>
      <c r="H339" s="103"/>
      <c r="I339" s="104" t="s">
        <v>4361</v>
      </c>
      <c r="J339" s="103"/>
      <c r="K339" s="52" t="s">
        <v>4362</v>
      </c>
      <c r="L339" s="53" t="s">
        <v>2559</v>
      </c>
      <c r="M339" s="53" t="s">
        <v>2376</v>
      </c>
      <c r="N339" s="53" t="s">
        <v>2377</v>
      </c>
      <c r="O339" s="53" t="s">
        <v>2378</v>
      </c>
      <c r="P339" s="53" t="s">
        <v>2379</v>
      </c>
      <c r="Q339" s="52" t="s">
        <v>2380</v>
      </c>
      <c r="R339" s="54">
        <v>300000018551984</v>
      </c>
      <c r="S339" s="55">
        <v>35279</v>
      </c>
      <c r="T339" s="52">
        <v>1996</v>
      </c>
      <c r="U339" s="52" t="s">
        <v>2381</v>
      </c>
      <c r="V339" s="52"/>
      <c r="W339" s="55">
        <v>36112</v>
      </c>
      <c r="X339" s="52">
        <v>0</v>
      </c>
      <c r="Y339" s="52">
        <v>0</v>
      </c>
      <c r="Z339" s="53"/>
      <c r="AA339" s="53"/>
      <c r="AB339" s="53" t="s">
        <v>2384</v>
      </c>
      <c r="AC339" s="53" t="s">
        <v>2385</v>
      </c>
      <c r="AD339" s="53"/>
      <c r="AE339" s="52" t="s">
        <v>2387</v>
      </c>
      <c r="AF339" s="56">
        <v>45114.25</v>
      </c>
    </row>
    <row r="340" spans="3:32">
      <c r="C340" s="102">
        <v>331</v>
      </c>
      <c r="D340" s="103"/>
      <c r="E340" s="52" t="s">
        <v>4363</v>
      </c>
      <c r="F340" s="104" t="s">
        <v>4364</v>
      </c>
      <c r="G340" s="105"/>
      <c r="H340" s="103"/>
      <c r="I340" s="104" t="s">
        <v>211</v>
      </c>
      <c r="J340" s="103"/>
      <c r="K340" s="52" t="s">
        <v>4365</v>
      </c>
      <c r="L340" s="53" t="s">
        <v>2398</v>
      </c>
      <c r="M340" s="53" t="s">
        <v>2399</v>
      </c>
      <c r="N340" s="53" t="s">
        <v>2377</v>
      </c>
      <c r="O340" s="53" t="s">
        <v>2378</v>
      </c>
      <c r="P340" s="53" t="s">
        <v>2379</v>
      </c>
      <c r="Q340" s="52" t="s">
        <v>2380</v>
      </c>
      <c r="R340" s="54">
        <v>300000072921987</v>
      </c>
      <c r="S340" s="55">
        <v>32421</v>
      </c>
      <c r="T340" s="52">
        <v>1988</v>
      </c>
      <c r="U340" s="52" t="s">
        <v>2400</v>
      </c>
      <c r="V340" s="55">
        <v>32505</v>
      </c>
      <c r="W340" s="52"/>
      <c r="X340" s="52">
        <v>3</v>
      </c>
      <c r="Y340" s="52">
        <v>4</v>
      </c>
      <c r="Z340" s="53" t="s">
        <v>4366</v>
      </c>
      <c r="AA340" s="53" t="s">
        <v>4304</v>
      </c>
      <c r="AB340" s="53" t="s">
        <v>2441</v>
      </c>
      <c r="AC340" s="53" t="s">
        <v>2442</v>
      </c>
      <c r="AD340" s="53" t="s">
        <v>4367</v>
      </c>
      <c r="AE340" s="52" t="s">
        <v>2444</v>
      </c>
      <c r="AF340" s="56">
        <v>45114.25</v>
      </c>
    </row>
    <row r="341" spans="3:32">
      <c r="C341" s="102">
        <v>332</v>
      </c>
      <c r="D341" s="103"/>
      <c r="E341" s="52" t="s">
        <v>4368</v>
      </c>
      <c r="F341" s="104" t="s">
        <v>4369</v>
      </c>
      <c r="G341" s="105"/>
      <c r="H341" s="103"/>
      <c r="I341" s="104" t="s">
        <v>605</v>
      </c>
      <c r="J341" s="103"/>
      <c r="K341" s="52" t="s">
        <v>4370</v>
      </c>
      <c r="L341" s="53" t="s">
        <v>2375</v>
      </c>
      <c r="M341" s="53" t="s">
        <v>2376</v>
      </c>
      <c r="N341" s="53" t="s">
        <v>2377</v>
      </c>
      <c r="O341" s="53" t="s">
        <v>2378</v>
      </c>
      <c r="P341" s="53" t="s">
        <v>2379</v>
      </c>
      <c r="Q341" s="52" t="s">
        <v>2380</v>
      </c>
      <c r="R341" s="54">
        <v>300000065171987</v>
      </c>
      <c r="S341" s="55">
        <v>32315</v>
      </c>
      <c r="T341" s="52">
        <v>1988</v>
      </c>
      <c r="U341" s="52" t="s">
        <v>2422</v>
      </c>
      <c r="V341" s="55">
        <v>32364</v>
      </c>
      <c r="W341" s="55">
        <v>41639</v>
      </c>
      <c r="X341" s="52">
        <v>0</v>
      </c>
      <c r="Y341" s="52">
        <v>0</v>
      </c>
      <c r="Z341" s="53" t="s">
        <v>4371</v>
      </c>
      <c r="AA341" s="53" t="s">
        <v>4372</v>
      </c>
      <c r="AB341" s="53" t="s">
        <v>2384</v>
      </c>
      <c r="AC341" s="53" t="s">
        <v>2385</v>
      </c>
      <c r="AD341" s="53"/>
      <c r="AE341" s="52" t="s">
        <v>2387</v>
      </c>
      <c r="AF341" s="56">
        <v>45114.25</v>
      </c>
    </row>
    <row r="342" spans="3:32">
      <c r="C342" s="102">
        <v>333</v>
      </c>
      <c r="D342" s="103"/>
      <c r="E342" s="52" t="s">
        <v>4373</v>
      </c>
      <c r="F342" s="104" t="s">
        <v>4374</v>
      </c>
      <c r="G342" s="105"/>
      <c r="H342" s="103"/>
      <c r="I342" s="104" t="s">
        <v>212</v>
      </c>
      <c r="J342" s="103"/>
      <c r="K342" s="52" t="s">
        <v>4375</v>
      </c>
      <c r="L342" s="53" t="s">
        <v>2398</v>
      </c>
      <c r="M342" s="53" t="s">
        <v>2399</v>
      </c>
      <c r="N342" s="53" t="s">
        <v>2377</v>
      </c>
      <c r="O342" s="53" t="s">
        <v>2378</v>
      </c>
      <c r="P342" s="53" t="s">
        <v>2379</v>
      </c>
      <c r="Q342" s="52" t="s">
        <v>2380</v>
      </c>
      <c r="R342" s="54">
        <v>3018531979</v>
      </c>
      <c r="S342" s="55">
        <v>29129</v>
      </c>
      <c r="T342" s="52">
        <v>1979</v>
      </c>
      <c r="U342" s="52" t="s">
        <v>2400</v>
      </c>
      <c r="V342" s="55">
        <v>26539</v>
      </c>
      <c r="W342" s="52"/>
      <c r="X342" s="52">
        <v>4</v>
      </c>
      <c r="Y342" s="52">
        <v>13</v>
      </c>
      <c r="Z342" s="53" t="s">
        <v>4376</v>
      </c>
      <c r="AA342" s="53" t="s">
        <v>3430</v>
      </c>
      <c r="AB342" s="53" t="s">
        <v>2403</v>
      </c>
      <c r="AC342" s="53" t="s">
        <v>2404</v>
      </c>
      <c r="AD342" s="53" t="s">
        <v>4377</v>
      </c>
      <c r="AE342" s="52" t="s">
        <v>2406</v>
      </c>
      <c r="AF342" s="56">
        <v>45114.25</v>
      </c>
    </row>
    <row r="343" spans="3:32" ht="23">
      <c r="C343" s="102">
        <v>334</v>
      </c>
      <c r="D343" s="103"/>
      <c r="E343" s="52" t="s">
        <v>4378</v>
      </c>
      <c r="F343" s="104" t="s">
        <v>4379</v>
      </c>
      <c r="G343" s="105"/>
      <c r="H343" s="103"/>
      <c r="I343" s="104" t="s">
        <v>213</v>
      </c>
      <c r="J343" s="103"/>
      <c r="K343" s="52" t="s">
        <v>4380</v>
      </c>
      <c r="L343" s="53" t="s">
        <v>2398</v>
      </c>
      <c r="M343" s="53" t="s">
        <v>2399</v>
      </c>
      <c r="N343" s="53" t="s">
        <v>2377</v>
      </c>
      <c r="O343" s="53" t="s">
        <v>2378</v>
      </c>
      <c r="P343" s="53" t="s">
        <v>2379</v>
      </c>
      <c r="Q343" s="52" t="s">
        <v>2380</v>
      </c>
      <c r="R343" s="54">
        <v>4.4000002274200872E+16</v>
      </c>
      <c r="S343" s="55">
        <v>39734</v>
      </c>
      <c r="T343" s="52">
        <v>2008</v>
      </c>
      <c r="U343" s="52" t="s">
        <v>2400</v>
      </c>
      <c r="V343" s="55">
        <v>40057</v>
      </c>
      <c r="W343" s="52"/>
      <c r="X343" s="52">
        <v>2</v>
      </c>
      <c r="Y343" s="52">
        <v>3</v>
      </c>
      <c r="Z343" s="53" t="s">
        <v>4381</v>
      </c>
      <c r="AA343" s="53" t="s">
        <v>4382</v>
      </c>
      <c r="AB343" s="53" t="s">
        <v>2514</v>
      </c>
      <c r="AC343" s="53" t="s">
        <v>2515</v>
      </c>
      <c r="AD343" s="53" t="s">
        <v>4383</v>
      </c>
      <c r="AE343" s="52" t="s">
        <v>2517</v>
      </c>
      <c r="AF343" s="56">
        <v>45114.25</v>
      </c>
    </row>
    <row r="344" spans="3:32">
      <c r="C344" s="102">
        <v>335</v>
      </c>
      <c r="D344" s="103"/>
      <c r="E344" s="52" t="s">
        <v>4384</v>
      </c>
      <c r="F344" s="104" t="s">
        <v>4385</v>
      </c>
      <c r="G344" s="105"/>
      <c r="H344" s="103"/>
      <c r="I344" s="104" t="s">
        <v>214</v>
      </c>
      <c r="J344" s="103"/>
      <c r="K344" s="52" t="s">
        <v>4386</v>
      </c>
      <c r="L344" s="53" t="s">
        <v>2398</v>
      </c>
      <c r="M344" s="53" t="s">
        <v>2399</v>
      </c>
      <c r="N344" s="53" t="s">
        <v>2377</v>
      </c>
      <c r="O344" s="53" t="s">
        <v>2378</v>
      </c>
      <c r="P344" s="53" t="s">
        <v>2379</v>
      </c>
      <c r="Q344" s="52" t="s">
        <v>2380</v>
      </c>
      <c r="R344" s="54">
        <v>240000034031991</v>
      </c>
      <c r="S344" s="55">
        <v>33569</v>
      </c>
      <c r="T344" s="52">
        <v>1991</v>
      </c>
      <c r="U344" s="52" t="s">
        <v>2484</v>
      </c>
      <c r="V344" s="55">
        <v>33695</v>
      </c>
      <c r="W344" s="52"/>
      <c r="X344" s="52">
        <v>3</v>
      </c>
      <c r="Y344" s="52">
        <v>5</v>
      </c>
      <c r="Z344" s="53" t="s">
        <v>4387</v>
      </c>
      <c r="AA344" s="53" t="s">
        <v>4388</v>
      </c>
      <c r="AB344" s="53" t="s">
        <v>2384</v>
      </c>
      <c r="AC344" s="53" t="s">
        <v>2385</v>
      </c>
      <c r="AD344" s="53" t="s">
        <v>4389</v>
      </c>
      <c r="AE344" s="52" t="s">
        <v>2387</v>
      </c>
      <c r="AF344" s="56">
        <v>45114.25</v>
      </c>
    </row>
    <row r="345" spans="3:32">
      <c r="C345" s="102">
        <v>336</v>
      </c>
      <c r="D345" s="103"/>
      <c r="E345" s="52" t="s">
        <v>4390</v>
      </c>
      <c r="F345" s="104" t="s">
        <v>4391</v>
      </c>
      <c r="G345" s="105"/>
      <c r="H345" s="103"/>
      <c r="I345" s="104" t="s">
        <v>4392</v>
      </c>
      <c r="J345" s="103"/>
      <c r="K345" s="52" t="s">
        <v>4393</v>
      </c>
      <c r="L345" s="53" t="s">
        <v>2375</v>
      </c>
      <c r="M345" s="53" t="s">
        <v>2376</v>
      </c>
      <c r="N345" s="53" t="s">
        <v>2377</v>
      </c>
      <c r="O345" s="53" t="s">
        <v>2378</v>
      </c>
      <c r="P345" s="53" t="s">
        <v>2379</v>
      </c>
      <c r="Q345" s="52" t="s">
        <v>2380</v>
      </c>
      <c r="R345" s="54">
        <v>3000000200689</v>
      </c>
      <c r="S345" s="55">
        <v>32946</v>
      </c>
      <c r="T345" s="52">
        <v>1990</v>
      </c>
      <c r="U345" s="52" t="s">
        <v>2560</v>
      </c>
      <c r="V345" s="55">
        <v>33117</v>
      </c>
      <c r="W345" s="55">
        <v>40746</v>
      </c>
      <c r="X345" s="52">
        <v>0</v>
      </c>
      <c r="Y345" s="52">
        <v>0</v>
      </c>
      <c r="Z345" s="53" t="s">
        <v>4394</v>
      </c>
      <c r="AA345" s="53" t="s">
        <v>4395</v>
      </c>
      <c r="AB345" s="53" t="s">
        <v>2441</v>
      </c>
      <c r="AC345" s="53" t="s">
        <v>2442</v>
      </c>
      <c r="AD345" s="53"/>
      <c r="AE345" s="52" t="s">
        <v>2444</v>
      </c>
      <c r="AF345" s="56">
        <v>45114.25</v>
      </c>
    </row>
    <row r="346" spans="3:32">
      <c r="C346" s="102">
        <v>337</v>
      </c>
      <c r="D346" s="103"/>
      <c r="E346" s="52" t="s">
        <v>4396</v>
      </c>
      <c r="F346" s="104" t="s">
        <v>4397</v>
      </c>
      <c r="G346" s="105"/>
      <c r="H346" s="103"/>
      <c r="I346" s="104" t="s">
        <v>215</v>
      </c>
      <c r="J346" s="103"/>
      <c r="K346" s="52" t="s">
        <v>4398</v>
      </c>
      <c r="L346" s="53" t="s">
        <v>2398</v>
      </c>
      <c r="M346" s="53" t="s">
        <v>2399</v>
      </c>
      <c r="N346" s="53" t="s">
        <v>2377</v>
      </c>
      <c r="O346" s="53" t="s">
        <v>2378</v>
      </c>
      <c r="P346" s="53" t="s">
        <v>2379</v>
      </c>
      <c r="Q346" s="52" t="s">
        <v>2380</v>
      </c>
      <c r="R346" s="54">
        <v>4.400000035520024E+16</v>
      </c>
      <c r="S346" s="55">
        <v>37515</v>
      </c>
      <c r="T346" s="52">
        <v>2002</v>
      </c>
      <c r="U346" s="52" t="s">
        <v>2464</v>
      </c>
      <c r="V346" s="55">
        <v>37561</v>
      </c>
      <c r="W346" s="52"/>
      <c r="X346" s="52">
        <v>2</v>
      </c>
      <c r="Y346" s="52">
        <v>9</v>
      </c>
      <c r="Z346" s="53" t="s">
        <v>4399</v>
      </c>
      <c r="AA346" s="53" t="s">
        <v>4400</v>
      </c>
      <c r="AB346" s="53" t="s">
        <v>2908</v>
      </c>
      <c r="AC346" s="53" t="s">
        <v>2909</v>
      </c>
      <c r="AD346" s="53" t="s">
        <v>4401</v>
      </c>
      <c r="AE346" s="52" t="s">
        <v>2517</v>
      </c>
      <c r="AF346" s="56">
        <v>45114.25</v>
      </c>
    </row>
    <row r="347" spans="3:32">
      <c r="C347" s="102">
        <v>338</v>
      </c>
      <c r="D347" s="103"/>
      <c r="E347" s="52" t="s">
        <v>4402</v>
      </c>
      <c r="F347" s="104" t="s">
        <v>4403</v>
      </c>
      <c r="G347" s="105"/>
      <c r="H347" s="103"/>
      <c r="I347" s="104" t="s">
        <v>216</v>
      </c>
      <c r="J347" s="103"/>
      <c r="K347" s="52" t="s">
        <v>4404</v>
      </c>
      <c r="L347" s="53" t="s">
        <v>2398</v>
      </c>
      <c r="M347" s="53" t="s">
        <v>2399</v>
      </c>
      <c r="N347" s="53" t="s">
        <v>2377</v>
      </c>
      <c r="O347" s="53" t="s">
        <v>2378</v>
      </c>
      <c r="P347" s="53" t="s">
        <v>2379</v>
      </c>
      <c r="Q347" s="52" t="s">
        <v>2380</v>
      </c>
      <c r="R347" s="54">
        <v>300000000175485</v>
      </c>
      <c r="S347" s="55">
        <v>31184</v>
      </c>
      <c r="T347" s="52">
        <v>1985</v>
      </c>
      <c r="U347" s="52" t="s">
        <v>2456</v>
      </c>
      <c r="V347" s="55">
        <v>31413</v>
      </c>
      <c r="W347" s="52"/>
      <c r="X347" s="52">
        <v>1</v>
      </c>
      <c r="Y347" s="52">
        <v>1</v>
      </c>
      <c r="Z347" s="53" t="s">
        <v>4405</v>
      </c>
      <c r="AA347" s="53" t="s">
        <v>4406</v>
      </c>
      <c r="AB347" s="53" t="s">
        <v>4407</v>
      </c>
      <c r="AC347" s="53" t="s">
        <v>2385</v>
      </c>
      <c r="AD347" s="53" t="s">
        <v>4408</v>
      </c>
      <c r="AE347" s="52" t="s">
        <v>2387</v>
      </c>
      <c r="AF347" s="56">
        <v>45114.25</v>
      </c>
    </row>
    <row r="348" spans="3:32">
      <c r="C348" s="102">
        <v>339</v>
      </c>
      <c r="D348" s="103"/>
      <c r="E348" s="52" t="s">
        <v>4409</v>
      </c>
      <c r="F348" s="104" t="s">
        <v>4410</v>
      </c>
      <c r="G348" s="105"/>
      <c r="H348" s="103"/>
      <c r="I348" s="104" t="s">
        <v>217</v>
      </c>
      <c r="J348" s="103"/>
      <c r="K348" s="52" t="s">
        <v>4411</v>
      </c>
      <c r="L348" s="53" t="s">
        <v>2398</v>
      </c>
      <c r="M348" s="53" t="s">
        <v>2399</v>
      </c>
      <c r="N348" s="53" t="s">
        <v>2377</v>
      </c>
      <c r="O348" s="53" t="s">
        <v>2378</v>
      </c>
      <c r="P348" s="53" t="s">
        <v>2379</v>
      </c>
      <c r="Q348" s="52" t="s">
        <v>2380</v>
      </c>
      <c r="R348" s="54">
        <v>4400000038548837</v>
      </c>
      <c r="S348" s="55">
        <v>36035</v>
      </c>
      <c r="T348" s="52">
        <v>1998</v>
      </c>
      <c r="U348" s="52" t="s">
        <v>2381</v>
      </c>
      <c r="V348" s="55">
        <v>36055</v>
      </c>
      <c r="W348" s="52"/>
      <c r="X348" s="52">
        <v>2</v>
      </c>
      <c r="Y348" s="52">
        <v>9</v>
      </c>
      <c r="Z348" s="53" t="s">
        <v>4412</v>
      </c>
      <c r="AA348" s="53" t="s">
        <v>4413</v>
      </c>
      <c r="AB348" s="53" t="s">
        <v>2384</v>
      </c>
      <c r="AC348" s="53" t="s">
        <v>2385</v>
      </c>
      <c r="AD348" s="53"/>
      <c r="AE348" s="52" t="s">
        <v>2387</v>
      </c>
      <c r="AF348" s="56">
        <v>45114.25</v>
      </c>
    </row>
    <row r="349" spans="3:32">
      <c r="C349" s="102">
        <v>340</v>
      </c>
      <c r="D349" s="103"/>
      <c r="E349" s="52" t="s">
        <v>4414</v>
      </c>
      <c r="F349" s="104" t="s">
        <v>4415</v>
      </c>
      <c r="G349" s="105"/>
      <c r="H349" s="103"/>
      <c r="I349" s="104" t="s">
        <v>218</v>
      </c>
      <c r="J349" s="103"/>
      <c r="K349" s="52" t="s">
        <v>4416</v>
      </c>
      <c r="L349" s="53" t="s">
        <v>2398</v>
      </c>
      <c r="M349" s="53" t="s">
        <v>2399</v>
      </c>
      <c r="N349" s="53" t="s">
        <v>2377</v>
      </c>
      <c r="O349" s="53" t="s">
        <v>2411</v>
      </c>
      <c r="P349" s="53" t="s">
        <v>2411</v>
      </c>
      <c r="Q349" s="52" t="s">
        <v>2380</v>
      </c>
      <c r="R349" s="54">
        <v>4.4011005992201848E+16</v>
      </c>
      <c r="S349" s="55">
        <v>43447</v>
      </c>
      <c r="T349" s="52">
        <v>2018</v>
      </c>
      <c r="U349" s="52" t="s">
        <v>2471</v>
      </c>
      <c r="V349" s="55">
        <v>43626</v>
      </c>
      <c r="W349" s="52"/>
      <c r="X349" s="52">
        <v>1</v>
      </c>
      <c r="Y349" s="52">
        <v>1</v>
      </c>
      <c r="Z349" s="53" t="s">
        <v>4417</v>
      </c>
      <c r="AA349" s="53" t="s">
        <v>4418</v>
      </c>
      <c r="AB349" s="53" t="s">
        <v>2908</v>
      </c>
      <c r="AC349" s="53" t="s">
        <v>2909</v>
      </c>
      <c r="AD349" s="53" t="s">
        <v>4419</v>
      </c>
      <c r="AE349" s="52" t="s">
        <v>2517</v>
      </c>
      <c r="AF349" s="56">
        <v>45114.25</v>
      </c>
    </row>
    <row r="350" spans="3:32">
      <c r="C350" s="102">
        <v>341</v>
      </c>
      <c r="D350" s="103"/>
      <c r="E350" s="52" t="s">
        <v>4420</v>
      </c>
      <c r="F350" s="104" t="s">
        <v>4421</v>
      </c>
      <c r="G350" s="105"/>
      <c r="H350" s="103"/>
      <c r="I350" s="104" t="s">
        <v>1460</v>
      </c>
      <c r="J350" s="103"/>
      <c r="K350" s="52" t="s">
        <v>4422</v>
      </c>
      <c r="L350" s="53" t="s">
        <v>2375</v>
      </c>
      <c r="M350" s="53" t="s">
        <v>2376</v>
      </c>
      <c r="N350" s="53" t="s">
        <v>2377</v>
      </c>
      <c r="O350" s="53" t="s">
        <v>2378</v>
      </c>
      <c r="P350" s="53" t="s">
        <v>2379</v>
      </c>
      <c r="Q350" s="52" t="s">
        <v>2380</v>
      </c>
      <c r="R350" s="54">
        <v>300000071211987</v>
      </c>
      <c r="S350" s="55">
        <v>32352</v>
      </c>
      <c r="T350" s="52">
        <v>1988</v>
      </c>
      <c r="U350" s="52" t="s">
        <v>2432</v>
      </c>
      <c r="V350" s="55">
        <v>32513</v>
      </c>
      <c r="W350" s="55">
        <v>42401</v>
      </c>
      <c r="X350" s="52">
        <v>0</v>
      </c>
      <c r="Y350" s="52">
        <v>0</v>
      </c>
      <c r="Z350" s="53" t="s">
        <v>4423</v>
      </c>
      <c r="AA350" s="53" t="s">
        <v>4424</v>
      </c>
      <c r="AB350" s="53" t="s">
        <v>3184</v>
      </c>
      <c r="AC350" s="53" t="s">
        <v>2385</v>
      </c>
      <c r="AD350" s="53" t="s">
        <v>4425</v>
      </c>
      <c r="AE350" s="52" t="s">
        <v>2387</v>
      </c>
      <c r="AF350" s="56">
        <v>45114.25</v>
      </c>
    </row>
    <row r="351" spans="3:32">
      <c r="C351" s="102">
        <v>342</v>
      </c>
      <c r="D351" s="103"/>
      <c r="E351" s="52" t="s">
        <v>4426</v>
      </c>
      <c r="F351" s="104" t="s">
        <v>4427</v>
      </c>
      <c r="G351" s="105"/>
      <c r="H351" s="103"/>
      <c r="I351" s="104" t="s">
        <v>4428</v>
      </c>
      <c r="J351" s="103"/>
      <c r="K351" s="52" t="s">
        <v>4429</v>
      </c>
      <c r="L351" s="53" t="s">
        <v>2375</v>
      </c>
      <c r="M351" s="53" t="s">
        <v>2376</v>
      </c>
      <c r="N351" s="53" t="s">
        <v>2377</v>
      </c>
      <c r="O351" s="53" t="s">
        <v>2378</v>
      </c>
      <c r="P351" s="53" t="s">
        <v>2379</v>
      </c>
      <c r="Q351" s="52" t="s">
        <v>2380</v>
      </c>
      <c r="R351" s="54">
        <v>440000036461994</v>
      </c>
      <c r="S351" s="55">
        <v>34648</v>
      </c>
      <c r="T351" s="52">
        <v>1994</v>
      </c>
      <c r="U351" s="52" t="s">
        <v>2484</v>
      </c>
      <c r="V351" s="55">
        <v>34842</v>
      </c>
      <c r="W351" s="55">
        <v>39636</v>
      </c>
      <c r="X351" s="52">
        <v>0</v>
      </c>
      <c r="Y351" s="52">
        <v>0</v>
      </c>
      <c r="Z351" s="53"/>
      <c r="AA351" s="53"/>
      <c r="AB351" s="53" t="s">
        <v>2384</v>
      </c>
      <c r="AC351" s="53" t="s">
        <v>2385</v>
      </c>
      <c r="AD351" s="53"/>
      <c r="AE351" s="52" t="s">
        <v>2387</v>
      </c>
      <c r="AF351" s="56">
        <v>45114.25</v>
      </c>
    </row>
    <row r="352" spans="3:32">
      <c r="C352" s="102">
        <v>343</v>
      </c>
      <c r="D352" s="103"/>
      <c r="E352" s="52" t="s">
        <v>4430</v>
      </c>
      <c r="F352" s="104" t="s">
        <v>4431</v>
      </c>
      <c r="G352" s="105"/>
      <c r="H352" s="103"/>
      <c r="I352" s="104" t="s">
        <v>864</v>
      </c>
      <c r="J352" s="103"/>
      <c r="K352" s="52" t="s">
        <v>4432</v>
      </c>
      <c r="L352" s="53" t="s">
        <v>2375</v>
      </c>
      <c r="M352" s="53" t="s">
        <v>2376</v>
      </c>
      <c r="N352" s="53" t="s">
        <v>2377</v>
      </c>
      <c r="O352" s="53" t="s">
        <v>2378</v>
      </c>
      <c r="P352" s="53" t="s">
        <v>2379</v>
      </c>
      <c r="Q352" s="52" t="s">
        <v>2380</v>
      </c>
      <c r="R352" s="54">
        <v>4.4000005350199656E+16</v>
      </c>
      <c r="S352" s="55">
        <v>35249</v>
      </c>
      <c r="T352" s="52">
        <v>1996</v>
      </c>
      <c r="U352" s="52" t="s">
        <v>2432</v>
      </c>
      <c r="V352" s="55">
        <v>35373</v>
      </c>
      <c r="W352" s="55">
        <v>42522</v>
      </c>
      <c r="X352" s="52">
        <v>0</v>
      </c>
      <c r="Y352" s="52">
        <v>0</v>
      </c>
      <c r="Z352" s="53" t="s">
        <v>4433</v>
      </c>
      <c r="AA352" s="53" t="s">
        <v>4434</v>
      </c>
      <c r="AB352" s="53" t="s">
        <v>4435</v>
      </c>
      <c r="AC352" s="53" t="s">
        <v>2642</v>
      </c>
      <c r="AD352" s="53"/>
      <c r="AE352" s="52" t="s">
        <v>2517</v>
      </c>
      <c r="AF352" s="56">
        <v>45114.25</v>
      </c>
    </row>
    <row r="353" spans="3:32">
      <c r="C353" s="102">
        <v>344</v>
      </c>
      <c r="D353" s="103"/>
      <c r="E353" s="52" t="s">
        <v>4436</v>
      </c>
      <c r="F353" s="104" t="s">
        <v>4437</v>
      </c>
      <c r="G353" s="105"/>
      <c r="H353" s="103"/>
      <c r="I353" s="104" t="s">
        <v>4438</v>
      </c>
      <c r="J353" s="103"/>
      <c r="K353" s="52" t="s">
        <v>4439</v>
      </c>
      <c r="L353" s="53" t="s">
        <v>2559</v>
      </c>
      <c r="M353" s="53" t="s">
        <v>2376</v>
      </c>
      <c r="N353" s="53" t="s">
        <v>2377</v>
      </c>
      <c r="O353" s="53" t="s">
        <v>2378</v>
      </c>
      <c r="P353" s="53" t="s">
        <v>2379</v>
      </c>
      <c r="Q353" s="52" t="s">
        <v>2380</v>
      </c>
      <c r="R353" s="54">
        <v>24000059461991</v>
      </c>
      <c r="S353" s="55">
        <v>33801</v>
      </c>
      <c r="T353" s="52">
        <v>1992</v>
      </c>
      <c r="U353" s="52" t="s">
        <v>2432</v>
      </c>
      <c r="V353" s="55">
        <v>33983</v>
      </c>
      <c r="W353" s="55">
        <v>35453</v>
      </c>
      <c r="X353" s="52">
        <v>0</v>
      </c>
      <c r="Y353" s="52">
        <v>0</v>
      </c>
      <c r="Z353" s="53"/>
      <c r="AA353" s="53"/>
      <c r="AB353" s="53" t="s">
        <v>2441</v>
      </c>
      <c r="AC353" s="53" t="s">
        <v>2442</v>
      </c>
      <c r="AD353" s="53"/>
      <c r="AE353" s="52" t="s">
        <v>2444</v>
      </c>
      <c r="AF353" s="56">
        <v>45114.25</v>
      </c>
    </row>
    <row r="354" spans="3:32">
      <c r="C354" s="102">
        <v>345</v>
      </c>
      <c r="D354" s="103"/>
      <c r="E354" s="52" t="s">
        <v>4440</v>
      </c>
      <c r="F354" s="104" t="s">
        <v>4441</v>
      </c>
      <c r="G354" s="105"/>
      <c r="H354" s="103"/>
      <c r="I354" s="104" t="s">
        <v>4442</v>
      </c>
      <c r="J354" s="103"/>
      <c r="K354" s="52" t="s">
        <v>4443</v>
      </c>
      <c r="L354" s="53" t="s">
        <v>2375</v>
      </c>
      <c r="M354" s="53" t="s">
        <v>2376</v>
      </c>
      <c r="N354" s="53" t="s">
        <v>2377</v>
      </c>
      <c r="O354" s="53" t="s">
        <v>2378</v>
      </c>
      <c r="P354" s="53" t="s">
        <v>2379</v>
      </c>
      <c r="Q354" s="52" t="s">
        <v>2380</v>
      </c>
      <c r="R354" s="54">
        <v>300000006481989</v>
      </c>
      <c r="S354" s="55">
        <v>32783</v>
      </c>
      <c r="T354" s="52">
        <v>1989</v>
      </c>
      <c r="U354" s="52" t="s">
        <v>2400</v>
      </c>
      <c r="V354" s="55">
        <v>32905</v>
      </c>
      <c r="W354" s="55">
        <v>39798</v>
      </c>
      <c r="X354" s="52">
        <v>0</v>
      </c>
      <c r="Y354" s="52">
        <v>0</v>
      </c>
      <c r="Z354" s="53"/>
      <c r="AA354" s="53"/>
      <c r="AB354" s="53" t="s">
        <v>2384</v>
      </c>
      <c r="AC354" s="53" t="s">
        <v>2385</v>
      </c>
      <c r="AD354" s="53"/>
      <c r="AE354" s="52" t="s">
        <v>2387</v>
      </c>
      <c r="AF354" s="56">
        <v>45114.25</v>
      </c>
    </row>
    <row r="355" spans="3:32">
      <c r="C355" s="102">
        <v>346</v>
      </c>
      <c r="D355" s="103"/>
      <c r="E355" s="52" t="s">
        <v>4444</v>
      </c>
      <c r="F355" s="104" t="s">
        <v>4445</v>
      </c>
      <c r="G355" s="105"/>
      <c r="H355" s="103"/>
      <c r="I355" s="104" t="s">
        <v>4446</v>
      </c>
      <c r="J355" s="103"/>
      <c r="K355" s="52" t="s">
        <v>4447</v>
      </c>
      <c r="L355" s="53" t="s">
        <v>2375</v>
      </c>
      <c r="M355" s="53" t="s">
        <v>2376</v>
      </c>
      <c r="N355" s="53" t="s">
        <v>2377</v>
      </c>
      <c r="O355" s="53" t="s">
        <v>2378</v>
      </c>
      <c r="P355" s="53" t="s">
        <v>2379</v>
      </c>
      <c r="Q355" s="52" t="s">
        <v>2380</v>
      </c>
      <c r="R355" s="54">
        <v>2105891988</v>
      </c>
      <c r="S355" s="55">
        <v>32898</v>
      </c>
      <c r="T355" s="52">
        <v>1990</v>
      </c>
      <c r="U355" s="52" t="s">
        <v>2412</v>
      </c>
      <c r="V355" s="55">
        <v>33025</v>
      </c>
      <c r="W355" s="55">
        <v>43521</v>
      </c>
      <c r="X355" s="52">
        <v>0</v>
      </c>
      <c r="Y355" s="52">
        <v>0</v>
      </c>
      <c r="Z355" s="53" t="s">
        <v>4448</v>
      </c>
      <c r="AA355" s="53" t="s">
        <v>3956</v>
      </c>
      <c r="AB355" s="53" t="s">
        <v>2384</v>
      </c>
      <c r="AC355" s="53" t="s">
        <v>2385</v>
      </c>
      <c r="AD355" s="53"/>
      <c r="AE355" s="52" t="s">
        <v>2387</v>
      </c>
      <c r="AF355" s="56">
        <v>45114.25</v>
      </c>
    </row>
    <row r="356" spans="3:32">
      <c r="C356" s="102">
        <v>347</v>
      </c>
      <c r="D356" s="103"/>
      <c r="E356" s="52" t="s">
        <v>4449</v>
      </c>
      <c r="F356" s="104" t="s">
        <v>4450</v>
      </c>
      <c r="G356" s="105"/>
      <c r="H356" s="103"/>
      <c r="I356" s="104" t="s">
        <v>219</v>
      </c>
      <c r="J356" s="103"/>
      <c r="K356" s="52" t="s">
        <v>4451</v>
      </c>
      <c r="L356" s="53" t="s">
        <v>2398</v>
      </c>
      <c r="M356" s="53" t="s">
        <v>2399</v>
      </c>
      <c r="N356" s="53" t="s">
        <v>2377</v>
      </c>
      <c r="O356" s="53" t="s">
        <v>2378</v>
      </c>
      <c r="P356" s="53" t="s">
        <v>2379</v>
      </c>
      <c r="Q356" s="52" t="s">
        <v>2380</v>
      </c>
      <c r="R356" s="54">
        <v>3000000558786</v>
      </c>
      <c r="S356" s="55">
        <v>32331</v>
      </c>
      <c r="T356" s="52">
        <v>1988</v>
      </c>
      <c r="U356" s="52" t="s">
        <v>2432</v>
      </c>
      <c r="V356" s="55">
        <v>32515</v>
      </c>
      <c r="W356" s="52"/>
      <c r="X356" s="52">
        <v>2</v>
      </c>
      <c r="Y356" s="52">
        <v>3</v>
      </c>
      <c r="Z356" s="53" t="s">
        <v>4452</v>
      </c>
      <c r="AA356" s="53" t="s">
        <v>4453</v>
      </c>
      <c r="AB356" s="53" t="s">
        <v>2441</v>
      </c>
      <c r="AC356" s="53" t="s">
        <v>2442</v>
      </c>
      <c r="AD356" s="53" t="s">
        <v>4454</v>
      </c>
      <c r="AE356" s="52" t="s">
        <v>2444</v>
      </c>
      <c r="AF356" s="56">
        <v>45114.25</v>
      </c>
    </row>
    <row r="357" spans="3:32">
      <c r="C357" s="102">
        <v>348</v>
      </c>
      <c r="D357" s="103"/>
      <c r="E357" s="52" t="s">
        <v>4455</v>
      </c>
      <c r="F357" s="104" t="s">
        <v>4456</v>
      </c>
      <c r="G357" s="105"/>
      <c r="H357" s="103"/>
      <c r="I357" s="104" t="s">
        <v>4457</v>
      </c>
      <c r="J357" s="103"/>
      <c r="K357" s="52" t="s">
        <v>4458</v>
      </c>
      <c r="L357" s="53" t="s">
        <v>2375</v>
      </c>
      <c r="M357" s="53" t="s">
        <v>2376</v>
      </c>
      <c r="N357" s="53" t="s">
        <v>2377</v>
      </c>
      <c r="O357" s="53" t="s">
        <v>2378</v>
      </c>
      <c r="P357" s="53" t="s">
        <v>2379</v>
      </c>
      <c r="Q357" s="52" t="s">
        <v>2380</v>
      </c>
      <c r="R357" s="54">
        <v>4400000031995</v>
      </c>
      <c r="S357" s="55">
        <v>34751</v>
      </c>
      <c r="T357" s="52">
        <v>1995</v>
      </c>
      <c r="U357" s="52" t="s">
        <v>2521</v>
      </c>
      <c r="V357" s="55">
        <v>34941</v>
      </c>
      <c r="W357" s="55">
        <v>42450</v>
      </c>
      <c r="X357" s="52">
        <v>0</v>
      </c>
      <c r="Y357" s="52">
        <v>0</v>
      </c>
      <c r="Z357" s="53" t="s">
        <v>4459</v>
      </c>
      <c r="AA357" s="53" t="s">
        <v>4010</v>
      </c>
      <c r="AB357" s="53" t="s">
        <v>2441</v>
      </c>
      <c r="AC357" s="53" t="s">
        <v>2442</v>
      </c>
      <c r="AD357" s="53" t="s">
        <v>4460</v>
      </c>
      <c r="AE357" s="52" t="s">
        <v>2444</v>
      </c>
      <c r="AF357" s="56">
        <v>45114.25</v>
      </c>
    </row>
    <row r="358" spans="3:32">
      <c r="C358" s="102">
        <v>349</v>
      </c>
      <c r="D358" s="103"/>
      <c r="E358" s="52" t="s">
        <v>4461</v>
      </c>
      <c r="F358" s="104" t="s">
        <v>4462</v>
      </c>
      <c r="G358" s="105"/>
      <c r="H358" s="103"/>
      <c r="I358" s="104" t="s">
        <v>4463</v>
      </c>
      <c r="J358" s="103"/>
      <c r="K358" s="52" t="s">
        <v>4464</v>
      </c>
      <c r="L358" s="53" t="s">
        <v>2559</v>
      </c>
      <c r="M358" s="53" t="s">
        <v>2376</v>
      </c>
      <c r="N358" s="53" t="s">
        <v>2377</v>
      </c>
      <c r="O358" s="53" t="s">
        <v>2378</v>
      </c>
      <c r="P358" s="53" t="s">
        <v>2379</v>
      </c>
      <c r="Q358" s="52" t="s">
        <v>2380</v>
      </c>
      <c r="R358" s="54">
        <v>340000004471993</v>
      </c>
      <c r="S358" s="55">
        <v>34170</v>
      </c>
      <c r="T358" s="52">
        <v>1993</v>
      </c>
      <c r="U358" s="52" t="s">
        <v>2432</v>
      </c>
      <c r="V358" s="55">
        <v>34354</v>
      </c>
      <c r="W358" s="55">
        <v>37958</v>
      </c>
      <c r="X358" s="52">
        <v>0</v>
      </c>
      <c r="Y358" s="52">
        <v>0</v>
      </c>
      <c r="Z358" s="53"/>
      <c r="AA358" s="53"/>
      <c r="AB358" s="53" t="s">
        <v>2954</v>
      </c>
      <c r="AC358" s="53" t="s">
        <v>2955</v>
      </c>
      <c r="AD358" s="53"/>
      <c r="AE358" s="52" t="s">
        <v>2406</v>
      </c>
      <c r="AF358" s="56">
        <v>45114.25</v>
      </c>
    </row>
    <row r="359" spans="3:32" ht="23">
      <c r="C359" s="102">
        <v>350</v>
      </c>
      <c r="D359" s="103"/>
      <c r="E359" s="52" t="s">
        <v>4465</v>
      </c>
      <c r="F359" s="104"/>
      <c r="G359" s="105"/>
      <c r="H359" s="103"/>
      <c r="I359" s="104" t="s">
        <v>1430</v>
      </c>
      <c r="J359" s="103"/>
      <c r="K359" s="52" t="s">
        <v>4466</v>
      </c>
      <c r="L359" s="53" t="s">
        <v>4126</v>
      </c>
      <c r="M359" s="53" t="s">
        <v>4127</v>
      </c>
      <c r="N359" s="53" t="s">
        <v>2377</v>
      </c>
      <c r="O359" s="53" t="s">
        <v>2411</v>
      </c>
      <c r="P359" s="53" t="s">
        <v>2411</v>
      </c>
      <c r="Q359" s="52" t="s">
        <v>2380</v>
      </c>
      <c r="R359" s="54">
        <v>4.4011006227202064E+16</v>
      </c>
      <c r="S359" s="55">
        <v>44316</v>
      </c>
      <c r="T359" s="52">
        <v>2021</v>
      </c>
      <c r="U359" s="52" t="s">
        <v>2449</v>
      </c>
      <c r="V359" s="52"/>
      <c r="W359" s="52"/>
      <c r="X359" s="52">
        <v>0</v>
      </c>
      <c r="Y359" s="52">
        <v>0</v>
      </c>
      <c r="Z359" s="53" t="s">
        <v>4467</v>
      </c>
      <c r="AA359" s="53" t="s">
        <v>4468</v>
      </c>
      <c r="AB359" s="53" t="s">
        <v>2384</v>
      </c>
      <c r="AC359" s="53" t="s">
        <v>2385</v>
      </c>
      <c r="AD359" s="53"/>
      <c r="AE359" s="52" t="s">
        <v>2387</v>
      </c>
      <c r="AF359" s="56">
        <v>45114.25</v>
      </c>
    </row>
    <row r="360" spans="3:32">
      <c r="C360" s="102">
        <v>351</v>
      </c>
      <c r="D360" s="103"/>
      <c r="E360" s="52" t="s">
        <v>4469</v>
      </c>
      <c r="F360" s="104" t="s">
        <v>4470</v>
      </c>
      <c r="G360" s="105"/>
      <c r="H360" s="103"/>
      <c r="I360" s="104" t="s">
        <v>220</v>
      </c>
      <c r="J360" s="103"/>
      <c r="K360" s="52" t="s">
        <v>4471</v>
      </c>
      <c r="L360" s="53" t="s">
        <v>2398</v>
      </c>
      <c r="M360" s="53" t="s">
        <v>2399</v>
      </c>
      <c r="N360" s="53" t="s">
        <v>2377</v>
      </c>
      <c r="O360" s="53" t="s">
        <v>2378</v>
      </c>
      <c r="P360" s="53" t="s">
        <v>2379</v>
      </c>
      <c r="Q360" s="52" t="s">
        <v>2380</v>
      </c>
      <c r="R360" s="54">
        <v>4.4000003384199408E+16</v>
      </c>
      <c r="S360" s="55">
        <v>34667</v>
      </c>
      <c r="T360" s="52">
        <v>1994</v>
      </c>
      <c r="U360" s="52" t="s">
        <v>2484</v>
      </c>
      <c r="V360" s="55">
        <v>34694</v>
      </c>
      <c r="W360" s="52"/>
      <c r="X360" s="52">
        <v>12</v>
      </c>
      <c r="Y360" s="52">
        <v>10</v>
      </c>
      <c r="Z360" s="53" t="s">
        <v>4472</v>
      </c>
      <c r="AA360" s="53" t="s">
        <v>4473</v>
      </c>
      <c r="AB360" s="53" t="s">
        <v>2441</v>
      </c>
      <c r="AC360" s="53" t="s">
        <v>2442</v>
      </c>
      <c r="AD360" s="53" t="s">
        <v>4474</v>
      </c>
      <c r="AE360" s="52" t="s">
        <v>2444</v>
      </c>
      <c r="AF360" s="56">
        <v>45114.25</v>
      </c>
    </row>
    <row r="361" spans="3:32">
      <c r="C361" s="102">
        <v>352</v>
      </c>
      <c r="D361" s="103"/>
      <c r="E361" s="52" t="s">
        <v>4475</v>
      </c>
      <c r="F361" s="104" t="s">
        <v>4476</v>
      </c>
      <c r="G361" s="105"/>
      <c r="H361" s="103"/>
      <c r="I361" s="104" t="s">
        <v>2321</v>
      </c>
      <c r="J361" s="103"/>
      <c r="K361" s="52" t="s">
        <v>4477</v>
      </c>
      <c r="L361" s="53" t="s">
        <v>2398</v>
      </c>
      <c r="M361" s="53" t="s">
        <v>2399</v>
      </c>
      <c r="N361" s="53" t="s">
        <v>2377</v>
      </c>
      <c r="O361" s="53" t="s">
        <v>2378</v>
      </c>
      <c r="P361" s="53" t="s">
        <v>2379</v>
      </c>
      <c r="Q361" s="52" t="s">
        <v>2380</v>
      </c>
      <c r="R361" s="54">
        <v>300000075101987</v>
      </c>
      <c r="S361" s="55">
        <v>32437</v>
      </c>
      <c r="T361" s="52">
        <v>1988</v>
      </c>
      <c r="U361" s="52" t="s">
        <v>2400</v>
      </c>
      <c r="V361" s="55">
        <v>32448</v>
      </c>
      <c r="W361" s="52"/>
      <c r="X361" s="52">
        <v>1</v>
      </c>
      <c r="Y361" s="52">
        <v>0</v>
      </c>
      <c r="Z361" s="53" t="s">
        <v>4478</v>
      </c>
      <c r="AA361" s="53" t="s">
        <v>3881</v>
      </c>
      <c r="AB361" s="53" t="s">
        <v>2441</v>
      </c>
      <c r="AC361" s="53" t="s">
        <v>2442</v>
      </c>
      <c r="AD361" s="53"/>
      <c r="AE361" s="52" t="s">
        <v>2444</v>
      </c>
      <c r="AF361" s="56">
        <v>45114.25</v>
      </c>
    </row>
    <row r="362" spans="3:32">
      <c r="C362" s="102">
        <v>353</v>
      </c>
      <c r="D362" s="103"/>
      <c r="E362" s="52" t="s">
        <v>4479</v>
      </c>
      <c r="F362" s="104" t="s">
        <v>4480</v>
      </c>
      <c r="G362" s="105"/>
      <c r="H362" s="103"/>
      <c r="I362" s="104" t="s">
        <v>223</v>
      </c>
      <c r="J362" s="103"/>
      <c r="K362" s="52" t="s">
        <v>4481</v>
      </c>
      <c r="L362" s="53" t="s">
        <v>2398</v>
      </c>
      <c r="M362" s="53" t="s">
        <v>2399</v>
      </c>
      <c r="N362" s="53" t="s">
        <v>2453</v>
      </c>
      <c r="O362" s="53" t="s">
        <v>2454</v>
      </c>
      <c r="P362" s="53" t="s">
        <v>2455</v>
      </c>
      <c r="Q362" s="52" t="s">
        <v>2380</v>
      </c>
      <c r="R362" s="54">
        <v>4.4011002042201936E+16</v>
      </c>
      <c r="S362" s="55">
        <v>32247</v>
      </c>
      <c r="T362" s="52">
        <v>1988</v>
      </c>
      <c r="U362" s="52" t="s">
        <v>2449</v>
      </c>
      <c r="V362" s="55">
        <v>32325</v>
      </c>
      <c r="W362" s="52"/>
      <c r="X362" s="52">
        <v>6</v>
      </c>
      <c r="Y362" s="52">
        <v>4</v>
      </c>
      <c r="Z362" s="53" t="s">
        <v>4482</v>
      </c>
      <c r="AA362" s="53" t="s">
        <v>4483</v>
      </c>
      <c r="AB362" s="53" t="s">
        <v>2539</v>
      </c>
      <c r="AC362" s="53" t="s">
        <v>2540</v>
      </c>
      <c r="AD362" s="53" t="s">
        <v>4484</v>
      </c>
      <c r="AE362" s="52" t="s">
        <v>2542</v>
      </c>
      <c r="AF362" s="56">
        <v>45114.25</v>
      </c>
    </row>
    <row r="363" spans="3:32">
      <c r="C363" s="102">
        <v>354</v>
      </c>
      <c r="D363" s="103"/>
      <c r="E363" s="52" t="s">
        <v>4485</v>
      </c>
      <c r="F363" s="104" t="s">
        <v>4486</v>
      </c>
      <c r="G363" s="105"/>
      <c r="H363" s="103"/>
      <c r="I363" s="104" t="s">
        <v>224</v>
      </c>
      <c r="J363" s="103"/>
      <c r="K363" s="52" t="s">
        <v>4487</v>
      </c>
      <c r="L363" s="53" t="s">
        <v>2398</v>
      </c>
      <c r="M363" s="53" t="s">
        <v>2399</v>
      </c>
      <c r="N363" s="53" t="s">
        <v>2377</v>
      </c>
      <c r="O363" s="53" t="s">
        <v>2378</v>
      </c>
      <c r="P363" s="53" t="s">
        <v>2379</v>
      </c>
      <c r="Q363" s="52" t="s">
        <v>2380</v>
      </c>
      <c r="R363" s="54">
        <v>8400000041695</v>
      </c>
      <c r="S363" s="55">
        <v>34754</v>
      </c>
      <c r="T363" s="52">
        <v>1995</v>
      </c>
      <c r="U363" s="52" t="s">
        <v>2521</v>
      </c>
      <c r="V363" s="55">
        <v>34820</v>
      </c>
      <c r="W363" s="52"/>
      <c r="X363" s="52">
        <v>1</v>
      </c>
      <c r="Y363" s="52">
        <v>4</v>
      </c>
      <c r="Z363" s="53" t="s">
        <v>4488</v>
      </c>
      <c r="AA363" s="53" t="s">
        <v>4489</v>
      </c>
      <c r="AB363" s="53" t="s">
        <v>3730</v>
      </c>
      <c r="AC363" s="53" t="s">
        <v>2385</v>
      </c>
      <c r="AD363" s="53" t="s">
        <v>4490</v>
      </c>
      <c r="AE363" s="52" t="s">
        <v>2387</v>
      </c>
      <c r="AF363" s="56">
        <v>45114.25</v>
      </c>
    </row>
    <row r="364" spans="3:32">
      <c r="C364" s="102">
        <v>355</v>
      </c>
      <c r="D364" s="103"/>
      <c r="E364" s="52" t="s">
        <v>4491</v>
      </c>
      <c r="F364" s="104" t="s">
        <v>4492</v>
      </c>
      <c r="G364" s="105"/>
      <c r="H364" s="103"/>
      <c r="I364" s="104" t="s">
        <v>225</v>
      </c>
      <c r="J364" s="103"/>
      <c r="K364" s="52" t="s">
        <v>4493</v>
      </c>
      <c r="L364" s="53" t="s">
        <v>2398</v>
      </c>
      <c r="M364" s="53" t="s">
        <v>2399</v>
      </c>
      <c r="N364" s="53" t="s">
        <v>2377</v>
      </c>
      <c r="O364" s="53" t="s">
        <v>2378</v>
      </c>
      <c r="P364" s="53" t="s">
        <v>2379</v>
      </c>
      <c r="Q364" s="52" t="s">
        <v>2380</v>
      </c>
      <c r="R364" s="54">
        <v>300000016561984</v>
      </c>
      <c r="S364" s="55">
        <v>31169</v>
      </c>
      <c r="T364" s="52">
        <v>1985</v>
      </c>
      <c r="U364" s="52" t="s">
        <v>2456</v>
      </c>
      <c r="V364" s="55">
        <v>31352</v>
      </c>
      <c r="W364" s="52"/>
      <c r="X364" s="52">
        <v>1</v>
      </c>
      <c r="Y364" s="52">
        <v>15</v>
      </c>
      <c r="Z364" s="53" t="s">
        <v>4494</v>
      </c>
      <c r="AA364" s="53" t="s">
        <v>4495</v>
      </c>
      <c r="AB364" s="53" t="s">
        <v>2384</v>
      </c>
      <c r="AC364" s="53" t="s">
        <v>2385</v>
      </c>
      <c r="AD364" s="53" t="s">
        <v>4496</v>
      </c>
      <c r="AE364" s="52" t="s">
        <v>2387</v>
      </c>
      <c r="AF364" s="56">
        <v>45114.25</v>
      </c>
    </row>
    <row r="365" spans="3:32">
      <c r="C365" s="102">
        <v>356</v>
      </c>
      <c r="D365" s="103"/>
      <c r="E365" s="52" t="s">
        <v>4497</v>
      </c>
      <c r="F365" s="104" t="s">
        <v>4498</v>
      </c>
      <c r="G365" s="105"/>
      <c r="H365" s="103"/>
      <c r="I365" s="104" t="s">
        <v>4499</v>
      </c>
      <c r="J365" s="103"/>
      <c r="K365" s="52" t="s">
        <v>4500</v>
      </c>
      <c r="L365" s="53" t="s">
        <v>2421</v>
      </c>
      <c r="M365" s="53" t="s">
        <v>2376</v>
      </c>
      <c r="N365" s="53" t="s">
        <v>2377</v>
      </c>
      <c r="O365" s="53" t="s">
        <v>2378</v>
      </c>
      <c r="P365" s="53" t="s">
        <v>2379</v>
      </c>
      <c r="Q365" s="52" t="s">
        <v>2380</v>
      </c>
      <c r="R365" s="54">
        <v>3.00000073001987E+16</v>
      </c>
      <c r="S365" s="55">
        <v>32479</v>
      </c>
      <c r="T365" s="52">
        <v>1988</v>
      </c>
      <c r="U365" s="52" t="s">
        <v>2471</v>
      </c>
      <c r="V365" s="55">
        <v>32521</v>
      </c>
      <c r="W365" s="55">
        <v>40133</v>
      </c>
      <c r="X365" s="52">
        <v>0</v>
      </c>
      <c r="Y365" s="52">
        <v>0</v>
      </c>
      <c r="Z365" s="53"/>
      <c r="AA365" s="53"/>
      <c r="AB365" s="53" t="s">
        <v>2384</v>
      </c>
      <c r="AC365" s="53" t="s">
        <v>2385</v>
      </c>
      <c r="AD365" s="53"/>
      <c r="AE365" s="52" t="s">
        <v>2387</v>
      </c>
      <c r="AF365" s="56">
        <v>45114.25</v>
      </c>
    </row>
    <row r="366" spans="3:32">
      <c r="C366" s="102">
        <v>357</v>
      </c>
      <c r="D366" s="103"/>
      <c r="E366" s="52" t="s">
        <v>4501</v>
      </c>
      <c r="F366" s="104" t="s">
        <v>4502</v>
      </c>
      <c r="G366" s="105"/>
      <c r="H366" s="103"/>
      <c r="I366" s="104" t="s">
        <v>226</v>
      </c>
      <c r="J366" s="103"/>
      <c r="K366" s="52" t="s">
        <v>4503</v>
      </c>
      <c r="L366" s="53" t="s">
        <v>2398</v>
      </c>
      <c r="M366" s="53" t="s">
        <v>2399</v>
      </c>
      <c r="N366" s="53" t="s">
        <v>2377</v>
      </c>
      <c r="O366" s="53" t="s">
        <v>2378</v>
      </c>
      <c r="P366" s="53" t="s">
        <v>2379</v>
      </c>
      <c r="Q366" s="52" t="s">
        <v>2380</v>
      </c>
      <c r="R366" s="54">
        <v>3018361979</v>
      </c>
      <c r="S366" s="55">
        <v>28443</v>
      </c>
      <c r="T366" s="52">
        <v>1977</v>
      </c>
      <c r="U366" s="52" t="s">
        <v>2484</v>
      </c>
      <c r="V366" s="55">
        <v>28466</v>
      </c>
      <c r="W366" s="52"/>
      <c r="X366" s="52">
        <v>2</v>
      </c>
      <c r="Y366" s="52">
        <v>4</v>
      </c>
      <c r="Z366" s="53" t="s">
        <v>4504</v>
      </c>
      <c r="AA366" s="53" t="s">
        <v>2850</v>
      </c>
      <c r="AB366" s="53" t="s">
        <v>2441</v>
      </c>
      <c r="AC366" s="53" t="s">
        <v>2442</v>
      </c>
      <c r="AD366" s="53" t="s">
        <v>4505</v>
      </c>
      <c r="AE366" s="52" t="s">
        <v>2444</v>
      </c>
      <c r="AF366" s="56">
        <v>45114.25</v>
      </c>
    </row>
    <row r="367" spans="3:32">
      <c r="C367" s="102">
        <v>358</v>
      </c>
      <c r="D367" s="103"/>
      <c r="E367" s="52" t="s">
        <v>4506</v>
      </c>
      <c r="F367" s="104" t="s">
        <v>4507</v>
      </c>
      <c r="G367" s="105"/>
      <c r="H367" s="103"/>
      <c r="I367" s="104" t="s">
        <v>4508</v>
      </c>
      <c r="J367" s="103"/>
      <c r="K367" s="52" t="s">
        <v>4509</v>
      </c>
      <c r="L367" s="53" t="s">
        <v>2559</v>
      </c>
      <c r="M367" s="53" t="s">
        <v>2376</v>
      </c>
      <c r="N367" s="53" t="s">
        <v>2377</v>
      </c>
      <c r="O367" s="53" t="s">
        <v>2378</v>
      </c>
      <c r="P367" s="53" t="s">
        <v>2379</v>
      </c>
      <c r="Q367" s="52" t="s">
        <v>2380</v>
      </c>
      <c r="R367" s="54">
        <v>2400000647790</v>
      </c>
      <c r="S367" s="55">
        <v>33204</v>
      </c>
      <c r="T367" s="52">
        <v>1990</v>
      </c>
      <c r="U367" s="52" t="s">
        <v>2484</v>
      </c>
      <c r="V367" s="55">
        <v>33269</v>
      </c>
      <c r="W367" s="55">
        <v>37942</v>
      </c>
      <c r="X367" s="52">
        <v>0</v>
      </c>
      <c r="Y367" s="52">
        <v>0</v>
      </c>
      <c r="Z367" s="53"/>
      <c r="AA367" s="53"/>
      <c r="AB367" s="53" t="s">
        <v>2384</v>
      </c>
      <c r="AC367" s="53" t="s">
        <v>2385</v>
      </c>
      <c r="AD367" s="53"/>
      <c r="AE367" s="52" t="s">
        <v>2387</v>
      </c>
      <c r="AF367" s="56">
        <v>45114.25</v>
      </c>
    </row>
    <row r="368" spans="3:32">
      <c r="C368" s="102">
        <v>359</v>
      </c>
      <c r="D368" s="103"/>
      <c r="E368" s="52" t="s">
        <v>4510</v>
      </c>
      <c r="F368" s="104" t="s">
        <v>4511</v>
      </c>
      <c r="G368" s="105"/>
      <c r="H368" s="103"/>
      <c r="I368" s="104" t="s">
        <v>4512</v>
      </c>
      <c r="J368" s="103"/>
      <c r="K368" s="52" t="s">
        <v>4513</v>
      </c>
      <c r="L368" s="53" t="s">
        <v>2559</v>
      </c>
      <c r="M368" s="53" t="s">
        <v>2376</v>
      </c>
      <c r="N368" s="53" t="s">
        <v>2377</v>
      </c>
      <c r="O368" s="53" t="s">
        <v>2378</v>
      </c>
      <c r="P368" s="53" t="s">
        <v>2379</v>
      </c>
      <c r="Q368" s="52" t="s">
        <v>2380</v>
      </c>
      <c r="R368" s="54">
        <v>106951979</v>
      </c>
      <c r="S368" s="55">
        <v>29216</v>
      </c>
      <c r="T368" s="52">
        <v>1979</v>
      </c>
      <c r="U368" s="52" t="s">
        <v>2471</v>
      </c>
      <c r="V368" s="55">
        <v>29216</v>
      </c>
      <c r="W368" s="55">
        <v>39134</v>
      </c>
      <c r="X368" s="52">
        <v>0</v>
      </c>
      <c r="Y368" s="52">
        <v>0</v>
      </c>
      <c r="Z368" s="53"/>
      <c r="AA368" s="53"/>
      <c r="AB368" s="53" t="s">
        <v>2384</v>
      </c>
      <c r="AC368" s="53" t="s">
        <v>2385</v>
      </c>
      <c r="AD368" s="53"/>
      <c r="AE368" s="52" t="s">
        <v>2387</v>
      </c>
      <c r="AF368" s="56">
        <v>45114.25</v>
      </c>
    </row>
    <row r="369" spans="3:32">
      <c r="C369" s="102">
        <v>360</v>
      </c>
      <c r="D369" s="103"/>
      <c r="E369" s="52" t="s">
        <v>4514</v>
      </c>
      <c r="F369" s="104" t="s">
        <v>4515</v>
      </c>
      <c r="G369" s="105"/>
      <c r="H369" s="103"/>
      <c r="I369" s="104" t="s">
        <v>227</v>
      </c>
      <c r="J369" s="103"/>
      <c r="K369" s="52" t="s">
        <v>4516</v>
      </c>
      <c r="L369" s="53" t="s">
        <v>2398</v>
      </c>
      <c r="M369" s="53" t="s">
        <v>2399</v>
      </c>
      <c r="N369" s="53" t="s">
        <v>2377</v>
      </c>
      <c r="O369" s="53" t="s">
        <v>2378</v>
      </c>
      <c r="P369" s="53" t="s">
        <v>2379</v>
      </c>
      <c r="Q369" s="52" t="s">
        <v>2380</v>
      </c>
      <c r="R369" s="54">
        <v>183581980</v>
      </c>
      <c r="S369" s="55">
        <v>31819</v>
      </c>
      <c r="T369" s="52">
        <v>1987</v>
      </c>
      <c r="U369" s="52" t="s">
        <v>2521</v>
      </c>
      <c r="V369" s="55">
        <v>31959</v>
      </c>
      <c r="W369" s="52"/>
      <c r="X369" s="52">
        <v>18</v>
      </c>
      <c r="Y369" s="52">
        <v>48</v>
      </c>
      <c r="Z369" s="53" t="s">
        <v>4517</v>
      </c>
      <c r="AA369" s="53" t="s">
        <v>4518</v>
      </c>
      <c r="AB369" s="53" t="s">
        <v>2908</v>
      </c>
      <c r="AC369" s="53" t="s">
        <v>2909</v>
      </c>
      <c r="AD369" s="53" t="s">
        <v>4519</v>
      </c>
      <c r="AE369" s="52" t="s">
        <v>2517</v>
      </c>
      <c r="AF369" s="56">
        <v>45114.25</v>
      </c>
    </row>
    <row r="370" spans="3:32">
      <c r="C370" s="102">
        <v>361</v>
      </c>
      <c r="D370" s="103"/>
      <c r="E370" s="52" t="s">
        <v>4520</v>
      </c>
      <c r="F370" s="104" t="s">
        <v>4521</v>
      </c>
      <c r="G370" s="105"/>
      <c r="H370" s="103"/>
      <c r="I370" s="104" t="s">
        <v>228</v>
      </c>
      <c r="J370" s="103"/>
      <c r="K370" s="52" t="s">
        <v>4522</v>
      </c>
      <c r="L370" s="53" t="s">
        <v>2398</v>
      </c>
      <c r="M370" s="53" t="s">
        <v>2399</v>
      </c>
      <c r="N370" s="53" t="s">
        <v>2377</v>
      </c>
      <c r="O370" s="53" t="s">
        <v>2378</v>
      </c>
      <c r="P370" s="53" t="s">
        <v>2379</v>
      </c>
      <c r="Q370" s="52" t="s">
        <v>2380</v>
      </c>
      <c r="R370" s="54">
        <v>300000008181984</v>
      </c>
      <c r="S370" s="55">
        <v>31043</v>
      </c>
      <c r="T370" s="52">
        <v>1984</v>
      </c>
      <c r="U370" s="52" t="s">
        <v>2471</v>
      </c>
      <c r="V370" s="55">
        <v>31411</v>
      </c>
      <c r="W370" s="52"/>
      <c r="X370" s="52">
        <v>1</v>
      </c>
      <c r="Y370" s="52">
        <v>3</v>
      </c>
      <c r="Z370" s="53" t="s">
        <v>4523</v>
      </c>
      <c r="AA370" s="53" t="s">
        <v>4524</v>
      </c>
      <c r="AB370" s="53" t="s">
        <v>2587</v>
      </c>
      <c r="AC370" s="53" t="s">
        <v>2385</v>
      </c>
      <c r="AD370" s="53" t="s">
        <v>4525</v>
      </c>
      <c r="AE370" s="52" t="s">
        <v>2387</v>
      </c>
      <c r="AF370" s="56">
        <v>45114.25</v>
      </c>
    </row>
    <row r="371" spans="3:32">
      <c r="C371" s="102">
        <v>362</v>
      </c>
      <c r="D371" s="103"/>
      <c r="E371" s="52" t="s">
        <v>4526</v>
      </c>
      <c r="F371" s="104" t="s">
        <v>4527</v>
      </c>
      <c r="G371" s="105"/>
      <c r="H371" s="103"/>
      <c r="I371" s="104" t="s">
        <v>4528</v>
      </c>
      <c r="J371" s="103"/>
      <c r="K371" s="52" t="s">
        <v>4529</v>
      </c>
      <c r="L371" s="53" t="s">
        <v>2375</v>
      </c>
      <c r="M371" s="53" t="s">
        <v>2376</v>
      </c>
      <c r="N371" s="53" t="s">
        <v>2377</v>
      </c>
      <c r="O371" s="53" t="s">
        <v>2378</v>
      </c>
      <c r="P371" s="53" t="s">
        <v>2379</v>
      </c>
      <c r="Q371" s="52" t="s">
        <v>2380</v>
      </c>
      <c r="R371" s="54">
        <v>300000058081987</v>
      </c>
      <c r="S371" s="55">
        <v>32079</v>
      </c>
      <c r="T371" s="52">
        <v>1987</v>
      </c>
      <c r="U371" s="52" t="s">
        <v>2400</v>
      </c>
      <c r="V371" s="55">
        <v>32478</v>
      </c>
      <c r="W371" s="55">
        <v>40932</v>
      </c>
      <c r="X371" s="52">
        <v>0</v>
      </c>
      <c r="Y371" s="52">
        <v>0</v>
      </c>
      <c r="Z371" s="53"/>
      <c r="AA371" s="53"/>
      <c r="AB371" s="53" t="s">
        <v>2441</v>
      </c>
      <c r="AC371" s="53" t="s">
        <v>2442</v>
      </c>
      <c r="AD371" s="53"/>
      <c r="AE371" s="52" t="s">
        <v>2444</v>
      </c>
      <c r="AF371" s="56">
        <v>45114.25</v>
      </c>
    </row>
    <row r="372" spans="3:32">
      <c r="C372" s="102">
        <v>363</v>
      </c>
      <c r="D372" s="103"/>
      <c r="E372" s="52" t="s">
        <v>4530</v>
      </c>
      <c r="F372" s="104" t="s">
        <v>4531</v>
      </c>
      <c r="G372" s="105"/>
      <c r="H372" s="103"/>
      <c r="I372" s="104" t="s">
        <v>229</v>
      </c>
      <c r="J372" s="103"/>
      <c r="K372" s="52" t="s">
        <v>4532</v>
      </c>
      <c r="L372" s="53" t="s">
        <v>2398</v>
      </c>
      <c r="M372" s="53" t="s">
        <v>2399</v>
      </c>
      <c r="N372" s="53" t="s">
        <v>2377</v>
      </c>
      <c r="O372" s="53" t="s">
        <v>2378</v>
      </c>
      <c r="P372" s="53" t="s">
        <v>2379</v>
      </c>
      <c r="Q372" s="52" t="s">
        <v>2380</v>
      </c>
      <c r="R372" s="54">
        <v>3.0000001821198832E+16</v>
      </c>
      <c r="S372" s="55">
        <v>32521</v>
      </c>
      <c r="T372" s="52">
        <v>1989</v>
      </c>
      <c r="U372" s="52" t="s">
        <v>2412</v>
      </c>
      <c r="V372" s="55">
        <v>32782</v>
      </c>
      <c r="W372" s="52"/>
      <c r="X372" s="52">
        <v>3</v>
      </c>
      <c r="Y372" s="52">
        <v>12</v>
      </c>
      <c r="Z372" s="53" t="s">
        <v>4533</v>
      </c>
      <c r="AA372" s="53" t="s">
        <v>4534</v>
      </c>
      <c r="AB372" s="53" t="s">
        <v>2384</v>
      </c>
      <c r="AC372" s="53" t="s">
        <v>2385</v>
      </c>
      <c r="AD372" s="53" t="s">
        <v>4535</v>
      </c>
      <c r="AE372" s="52" t="s">
        <v>2387</v>
      </c>
      <c r="AF372" s="56">
        <v>45114.25</v>
      </c>
    </row>
    <row r="373" spans="3:32">
      <c r="C373" s="102">
        <v>364</v>
      </c>
      <c r="D373" s="103"/>
      <c r="E373" s="52" t="s">
        <v>4536</v>
      </c>
      <c r="F373" s="104" t="s">
        <v>4537</v>
      </c>
      <c r="G373" s="105"/>
      <c r="H373" s="103"/>
      <c r="I373" s="104" t="s">
        <v>230</v>
      </c>
      <c r="J373" s="103"/>
      <c r="K373" s="52" t="s">
        <v>4538</v>
      </c>
      <c r="L373" s="53" t="s">
        <v>2398</v>
      </c>
      <c r="M373" s="53" t="s">
        <v>2399</v>
      </c>
      <c r="N373" s="53" t="s">
        <v>2377</v>
      </c>
      <c r="O373" s="53" t="s">
        <v>2378</v>
      </c>
      <c r="P373" s="53" t="s">
        <v>2379</v>
      </c>
      <c r="Q373" s="52" t="s">
        <v>2380</v>
      </c>
      <c r="R373" s="54">
        <v>300000062711987</v>
      </c>
      <c r="S373" s="55">
        <v>32218</v>
      </c>
      <c r="T373" s="52">
        <v>1988</v>
      </c>
      <c r="U373" s="52" t="s">
        <v>2560</v>
      </c>
      <c r="V373" s="55">
        <v>32302</v>
      </c>
      <c r="W373" s="52"/>
      <c r="X373" s="52">
        <v>1</v>
      </c>
      <c r="Y373" s="52">
        <v>1</v>
      </c>
      <c r="Z373" s="53" t="s">
        <v>4539</v>
      </c>
      <c r="AA373" s="53" t="s">
        <v>4540</v>
      </c>
      <c r="AB373" s="53" t="s">
        <v>4541</v>
      </c>
      <c r="AC373" s="53" t="s">
        <v>2642</v>
      </c>
      <c r="AD373" s="53" t="s">
        <v>4542</v>
      </c>
      <c r="AE373" s="52" t="s">
        <v>2517</v>
      </c>
      <c r="AF373" s="56">
        <v>45114.25</v>
      </c>
    </row>
    <row r="374" spans="3:32">
      <c r="C374" s="102">
        <v>365</v>
      </c>
      <c r="D374" s="103"/>
      <c r="E374" s="52" t="s">
        <v>4543</v>
      </c>
      <c r="F374" s="104" t="s">
        <v>4544</v>
      </c>
      <c r="G374" s="105"/>
      <c r="H374" s="103"/>
      <c r="I374" s="104" t="s">
        <v>4545</v>
      </c>
      <c r="J374" s="103"/>
      <c r="K374" s="52" t="s">
        <v>4546</v>
      </c>
      <c r="L374" s="53" t="s">
        <v>2375</v>
      </c>
      <c r="M374" s="53" t="s">
        <v>2376</v>
      </c>
      <c r="N374" s="53" t="s">
        <v>2377</v>
      </c>
      <c r="O374" s="53" t="s">
        <v>2378</v>
      </c>
      <c r="P374" s="53" t="s">
        <v>2379</v>
      </c>
      <c r="Q374" s="52" t="s">
        <v>2380</v>
      </c>
      <c r="R374" s="54">
        <v>300000001281989</v>
      </c>
      <c r="S374" s="55">
        <v>32612</v>
      </c>
      <c r="T374" s="52">
        <v>1989</v>
      </c>
      <c r="U374" s="52" t="s">
        <v>2449</v>
      </c>
      <c r="V374" s="55">
        <v>32721</v>
      </c>
      <c r="W374" s="55">
        <v>41632</v>
      </c>
      <c r="X374" s="52">
        <v>0</v>
      </c>
      <c r="Y374" s="52">
        <v>0</v>
      </c>
      <c r="Z374" s="53" t="s">
        <v>4547</v>
      </c>
      <c r="AA374" s="53" t="s">
        <v>4548</v>
      </c>
      <c r="AB374" s="53" t="s">
        <v>2561</v>
      </c>
      <c r="AC374" s="53" t="s">
        <v>2385</v>
      </c>
      <c r="AD374" s="53"/>
      <c r="AE374" s="52" t="s">
        <v>2387</v>
      </c>
      <c r="AF374" s="56">
        <v>45114.25</v>
      </c>
    </row>
    <row r="375" spans="3:32">
      <c r="C375" s="102">
        <v>366</v>
      </c>
      <c r="D375" s="103"/>
      <c r="E375" s="52" t="s">
        <v>4549</v>
      </c>
      <c r="F375" s="104" t="s">
        <v>4550</v>
      </c>
      <c r="G375" s="105"/>
      <c r="H375" s="103"/>
      <c r="I375" s="104" t="s">
        <v>4551</v>
      </c>
      <c r="J375" s="103"/>
      <c r="K375" s="52" t="s">
        <v>4552</v>
      </c>
      <c r="L375" s="53" t="s">
        <v>2559</v>
      </c>
      <c r="M375" s="53" t="s">
        <v>2376</v>
      </c>
      <c r="N375" s="53" t="s">
        <v>2377</v>
      </c>
      <c r="O375" s="53" t="s">
        <v>2378</v>
      </c>
      <c r="P375" s="53" t="s">
        <v>2379</v>
      </c>
      <c r="Q375" s="52" t="s">
        <v>2380</v>
      </c>
      <c r="R375" s="54">
        <v>300000000121988</v>
      </c>
      <c r="S375" s="55">
        <v>32612</v>
      </c>
      <c r="T375" s="52">
        <v>1989</v>
      </c>
      <c r="U375" s="52" t="s">
        <v>2449</v>
      </c>
      <c r="V375" s="55">
        <v>32857</v>
      </c>
      <c r="W375" s="55">
        <v>36941</v>
      </c>
      <c r="X375" s="52">
        <v>0</v>
      </c>
      <c r="Y375" s="52">
        <v>0</v>
      </c>
      <c r="Z375" s="53"/>
      <c r="AA375" s="53"/>
      <c r="AB375" s="53" t="s">
        <v>4553</v>
      </c>
      <c r="AC375" s="53" t="s">
        <v>2442</v>
      </c>
      <c r="AD375" s="53"/>
      <c r="AE375" s="52" t="s">
        <v>2444</v>
      </c>
      <c r="AF375" s="56">
        <v>45114.25</v>
      </c>
    </row>
    <row r="376" spans="3:32">
      <c r="C376" s="102">
        <v>367</v>
      </c>
      <c r="D376" s="103"/>
      <c r="E376" s="52" t="s">
        <v>4554</v>
      </c>
      <c r="F376" s="104" t="s">
        <v>4555</v>
      </c>
      <c r="G376" s="105"/>
      <c r="H376" s="103"/>
      <c r="I376" s="104" t="s">
        <v>4556</v>
      </c>
      <c r="J376" s="103"/>
      <c r="K376" s="52" t="s">
        <v>4557</v>
      </c>
      <c r="L376" s="53" t="s">
        <v>2559</v>
      </c>
      <c r="M376" s="53" t="s">
        <v>2376</v>
      </c>
      <c r="N376" s="53" t="s">
        <v>2377</v>
      </c>
      <c r="O376" s="53" t="s">
        <v>2378</v>
      </c>
      <c r="P376" s="53" t="s">
        <v>2379</v>
      </c>
      <c r="Q376" s="52" t="s">
        <v>2380</v>
      </c>
      <c r="R376" s="54">
        <v>7442</v>
      </c>
      <c r="S376" s="55">
        <v>31114</v>
      </c>
      <c r="T376" s="52">
        <v>1985</v>
      </c>
      <c r="U376" s="52" t="s">
        <v>2560</v>
      </c>
      <c r="V376" s="55">
        <v>31152</v>
      </c>
      <c r="W376" s="55">
        <v>35380</v>
      </c>
      <c r="X376" s="52">
        <v>0</v>
      </c>
      <c r="Y376" s="52">
        <v>0</v>
      </c>
      <c r="Z376" s="53"/>
      <c r="AA376" s="53"/>
      <c r="AB376" s="53" t="s">
        <v>2384</v>
      </c>
      <c r="AC376" s="53" t="s">
        <v>2385</v>
      </c>
      <c r="AD376" s="53"/>
      <c r="AE376" s="52" t="s">
        <v>2387</v>
      </c>
      <c r="AF376" s="56">
        <v>45114.25</v>
      </c>
    </row>
    <row r="377" spans="3:32">
      <c r="C377" s="102">
        <v>368</v>
      </c>
      <c r="D377" s="103"/>
      <c r="E377" s="52" t="s">
        <v>4558</v>
      </c>
      <c r="F377" s="104" t="s">
        <v>4559</v>
      </c>
      <c r="G377" s="105"/>
      <c r="H377" s="103"/>
      <c r="I377" s="104" t="s">
        <v>4560</v>
      </c>
      <c r="J377" s="103"/>
      <c r="K377" s="52" t="s">
        <v>4561</v>
      </c>
      <c r="L377" s="53" t="s">
        <v>2375</v>
      </c>
      <c r="M377" s="53" t="s">
        <v>2376</v>
      </c>
      <c r="N377" s="53" t="s">
        <v>2453</v>
      </c>
      <c r="O377" s="53" t="s">
        <v>2470</v>
      </c>
      <c r="P377" s="53" t="s">
        <v>2455</v>
      </c>
      <c r="Q377" s="52" t="s">
        <v>2380</v>
      </c>
      <c r="R377" s="54">
        <v>4.400000134519968E+16</v>
      </c>
      <c r="S377" s="55">
        <v>35138</v>
      </c>
      <c r="T377" s="52">
        <v>1996</v>
      </c>
      <c r="U377" s="52" t="s">
        <v>2560</v>
      </c>
      <c r="V377" s="55">
        <v>35221</v>
      </c>
      <c r="W377" s="55">
        <v>41110</v>
      </c>
      <c r="X377" s="52">
        <v>0</v>
      </c>
      <c r="Y377" s="52">
        <v>0</v>
      </c>
      <c r="Z377" s="53" t="s">
        <v>4562</v>
      </c>
      <c r="AA377" s="53" t="s">
        <v>4563</v>
      </c>
      <c r="AB377" s="53" t="s">
        <v>2799</v>
      </c>
      <c r="AC377" s="53" t="s">
        <v>2800</v>
      </c>
      <c r="AD377" s="53"/>
      <c r="AE377" s="52" t="s">
        <v>2496</v>
      </c>
      <c r="AF377" s="56">
        <v>45114.25</v>
      </c>
    </row>
    <row r="378" spans="3:32">
      <c r="C378" s="102">
        <v>369</v>
      </c>
      <c r="D378" s="103"/>
      <c r="E378" s="52" t="s">
        <v>4564</v>
      </c>
      <c r="F378" s="104" t="s">
        <v>4565</v>
      </c>
      <c r="G378" s="105"/>
      <c r="H378" s="103"/>
      <c r="I378" s="104" t="s">
        <v>4566</v>
      </c>
      <c r="J378" s="103"/>
      <c r="K378" s="52" t="s">
        <v>4567</v>
      </c>
      <c r="L378" s="53" t="s">
        <v>2375</v>
      </c>
      <c r="M378" s="53" t="s">
        <v>2376</v>
      </c>
      <c r="N378" s="53" t="s">
        <v>2377</v>
      </c>
      <c r="O378" s="53" t="s">
        <v>2378</v>
      </c>
      <c r="P378" s="53" t="s">
        <v>2379</v>
      </c>
      <c r="Q378" s="52" t="s">
        <v>2380</v>
      </c>
      <c r="R378" s="54">
        <v>4400000390199945</v>
      </c>
      <c r="S378" s="55">
        <v>36489</v>
      </c>
      <c r="T378" s="52">
        <v>1999</v>
      </c>
      <c r="U378" s="52" t="s">
        <v>2484</v>
      </c>
      <c r="V378" s="55">
        <v>36526</v>
      </c>
      <c r="W378" s="55">
        <v>38600</v>
      </c>
      <c r="X378" s="52">
        <v>0</v>
      </c>
      <c r="Y378" s="52">
        <v>0</v>
      </c>
      <c r="Z378" s="53"/>
      <c r="AA378" s="53"/>
      <c r="AB378" s="53" t="s">
        <v>2384</v>
      </c>
      <c r="AC378" s="53" t="s">
        <v>2385</v>
      </c>
      <c r="AD378" s="53"/>
      <c r="AE378" s="52" t="s">
        <v>2387</v>
      </c>
      <c r="AF378" s="56">
        <v>45114.25</v>
      </c>
    </row>
    <row r="379" spans="3:32">
      <c r="C379" s="102">
        <v>370</v>
      </c>
      <c r="D379" s="103"/>
      <c r="E379" s="52" t="s">
        <v>4568</v>
      </c>
      <c r="F379" s="104" t="s">
        <v>4569</v>
      </c>
      <c r="G379" s="105"/>
      <c r="H379" s="103"/>
      <c r="I379" s="104" t="s">
        <v>4570</v>
      </c>
      <c r="J379" s="103"/>
      <c r="K379" s="52" t="s">
        <v>4571</v>
      </c>
      <c r="L379" s="53" t="s">
        <v>2559</v>
      </c>
      <c r="M379" s="53" t="s">
        <v>2376</v>
      </c>
      <c r="N379" s="53" t="s">
        <v>2377</v>
      </c>
      <c r="O379" s="53" t="s">
        <v>2378</v>
      </c>
      <c r="P379" s="53" t="s">
        <v>2379</v>
      </c>
      <c r="Q379" s="52" t="s">
        <v>2380</v>
      </c>
      <c r="R379" s="54">
        <v>300000000011989</v>
      </c>
      <c r="S379" s="55">
        <v>32681</v>
      </c>
      <c r="T379" s="52">
        <v>1989</v>
      </c>
      <c r="U379" s="52" t="s">
        <v>2422</v>
      </c>
      <c r="V379" s="55">
        <v>32509</v>
      </c>
      <c r="W379" s="55">
        <v>38070</v>
      </c>
      <c r="X379" s="52">
        <v>0</v>
      </c>
      <c r="Y379" s="52">
        <v>0</v>
      </c>
      <c r="Z379" s="53"/>
      <c r="AA379" s="53"/>
      <c r="AB379" s="53" t="s">
        <v>2384</v>
      </c>
      <c r="AC379" s="53" t="s">
        <v>2385</v>
      </c>
      <c r="AD379" s="53"/>
      <c r="AE379" s="52" t="s">
        <v>2387</v>
      </c>
      <c r="AF379" s="56">
        <v>45114.25</v>
      </c>
    </row>
    <row r="380" spans="3:32">
      <c r="C380" s="102">
        <v>371</v>
      </c>
      <c r="D380" s="103"/>
      <c r="E380" s="52" t="s">
        <v>4572</v>
      </c>
      <c r="F380" s="104" t="s">
        <v>4573</v>
      </c>
      <c r="G380" s="105"/>
      <c r="H380" s="103"/>
      <c r="I380" s="104" t="s">
        <v>4574</v>
      </c>
      <c r="J380" s="103"/>
      <c r="K380" s="52" t="s">
        <v>4575</v>
      </c>
      <c r="L380" s="53" t="s">
        <v>2421</v>
      </c>
      <c r="M380" s="53" t="s">
        <v>2376</v>
      </c>
      <c r="N380" s="53" t="s">
        <v>2377</v>
      </c>
      <c r="O380" s="53" t="s">
        <v>2378</v>
      </c>
      <c r="P380" s="53" t="s">
        <v>2379</v>
      </c>
      <c r="Q380" s="52" t="s">
        <v>2380</v>
      </c>
      <c r="R380" s="54">
        <v>300000036171985</v>
      </c>
      <c r="S380" s="55">
        <v>31856</v>
      </c>
      <c r="T380" s="52">
        <v>1987</v>
      </c>
      <c r="U380" s="52" t="s">
        <v>2560</v>
      </c>
      <c r="V380" s="55">
        <v>32661</v>
      </c>
      <c r="W380" s="55">
        <v>44279</v>
      </c>
      <c r="X380" s="52">
        <v>0</v>
      </c>
      <c r="Y380" s="52">
        <v>0</v>
      </c>
      <c r="Z380" s="53" t="s">
        <v>4576</v>
      </c>
      <c r="AA380" s="53" t="s">
        <v>4577</v>
      </c>
      <c r="AB380" s="53" t="s">
        <v>2384</v>
      </c>
      <c r="AC380" s="53" t="s">
        <v>2385</v>
      </c>
      <c r="AD380" s="53" t="s">
        <v>4578</v>
      </c>
      <c r="AE380" s="52" t="s">
        <v>2387</v>
      </c>
      <c r="AF380" s="56">
        <v>45114.25</v>
      </c>
    </row>
    <row r="381" spans="3:32" ht="23">
      <c r="C381" s="102">
        <v>372</v>
      </c>
      <c r="D381" s="103"/>
      <c r="E381" s="52" t="s">
        <v>4579</v>
      </c>
      <c r="F381" s="104" t="s">
        <v>4580</v>
      </c>
      <c r="G381" s="105"/>
      <c r="H381" s="103"/>
      <c r="I381" s="104" t="s">
        <v>4581</v>
      </c>
      <c r="J381" s="103"/>
      <c r="K381" s="52" t="s">
        <v>4582</v>
      </c>
      <c r="L381" s="53" t="s">
        <v>4126</v>
      </c>
      <c r="M381" s="53" t="s">
        <v>4127</v>
      </c>
      <c r="N381" s="53" t="s">
        <v>2377</v>
      </c>
      <c r="O381" s="53" t="s">
        <v>2411</v>
      </c>
      <c r="P381" s="53" t="s">
        <v>2411</v>
      </c>
      <c r="Q381" s="52" t="s">
        <v>2380</v>
      </c>
      <c r="R381" s="54">
        <v>4.4011000551201424E+16</v>
      </c>
      <c r="S381" s="55">
        <v>41982</v>
      </c>
      <c r="T381" s="52">
        <v>2014</v>
      </c>
      <c r="U381" s="52" t="s">
        <v>2471</v>
      </c>
      <c r="V381" s="52"/>
      <c r="W381" s="52"/>
      <c r="X381" s="52">
        <v>0</v>
      </c>
      <c r="Y381" s="52">
        <v>0</v>
      </c>
      <c r="Z381" s="53" t="s">
        <v>4583</v>
      </c>
      <c r="AA381" s="53" t="s">
        <v>4584</v>
      </c>
      <c r="AB381" s="53" t="s">
        <v>2539</v>
      </c>
      <c r="AC381" s="53" t="s">
        <v>2540</v>
      </c>
      <c r="AD381" s="53" t="s">
        <v>4585</v>
      </c>
      <c r="AE381" s="52" t="s">
        <v>2542</v>
      </c>
      <c r="AF381" s="56">
        <v>45114.25</v>
      </c>
    </row>
    <row r="382" spans="3:32" ht="23">
      <c r="C382" s="102">
        <v>373</v>
      </c>
      <c r="D382" s="103"/>
      <c r="E382" s="52" t="s">
        <v>4586</v>
      </c>
      <c r="F382" s="104" t="s">
        <v>4587</v>
      </c>
      <c r="G382" s="105"/>
      <c r="H382" s="103"/>
      <c r="I382" s="104" t="s">
        <v>231</v>
      </c>
      <c r="J382" s="103"/>
      <c r="K382" s="52" t="s">
        <v>4588</v>
      </c>
      <c r="L382" s="53" t="s">
        <v>2398</v>
      </c>
      <c r="M382" s="53" t="s">
        <v>2399</v>
      </c>
      <c r="N382" s="53" t="s">
        <v>2453</v>
      </c>
      <c r="O382" s="53" t="s">
        <v>2470</v>
      </c>
      <c r="P382" s="53" t="s">
        <v>2455</v>
      </c>
      <c r="Q382" s="52" t="s">
        <v>2380</v>
      </c>
      <c r="R382" s="54">
        <v>4.4011000443201528E+16</v>
      </c>
      <c r="S382" s="55">
        <v>42284</v>
      </c>
      <c r="T382" s="52">
        <v>2015</v>
      </c>
      <c r="U382" s="52" t="s">
        <v>2400</v>
      </c>
      <c r="V382" s="55">
        <v>42438</v>
      </c>
      <c r="W382" s="52"/>
      <c r="X382" s="52">
        <v>3</v>
      </c>
      <c r="Y382" s="52">
        <v>19</v>
      </c>
      <c r="Z382" s="53" t="s">
        <v>4589</v>
      </c>
      <c r="AA382" s="53" t="s">
        <v>4590</v>
      </c>
      <c r="AB382" s="53" t="s">
        <v>2474</v>
      </c>
      <c r="AC382" s="53" t="s">
        <v>2475</v>
      </c>
      <c r="AD382" s="53" t="s">
        <v>4591</v>
      </c>
      <c r="AE382" s="52" t="s">
        <v>2406</v>
      </c>
      <c r="AF382" s="56">
        <v>45114.25</v>
      </c>
    </row>
    <row r="383" spans="3:32">
      <c r="C383" s="102">
        <v>374</v>
      </c>
      <c r="D383" s="103"/>
      <c r="E383" s="52" t="s">
        <v>4592</v>
      </c>
      <c r="F383" s="104" t="s">
        <v>4593</v>
      </c>
      <c r="G383" s="105"/>
      <c r="H383" s="103"/>
      <c r="I383" s="104" t="s">
        <v>4594</v>
      </c>
      <c r="J383" s="103"/>
      <c r="K383" s="52" t="s">
        <v>4595</v>
      </c>
      <c r="L383" s="53" t="s">
        <v>2375</v>
      </c>
      <c r="M383" s="53" t="s">
        <v>2376</v>
      </c>
      <c r="N383" s="53" t="s">
        <v>2377</v>
      </c>
      <c r="O383" s="53" t="s">
        <v>2378</v>
      </c>
      <c r="P383" s="53" t="s">
        <v>2379</v>
      </c>
      <c r="Q383" s="52" t="s">
        <v>2380</v>
      </c>
      <c r="R383" s="54">
        <v>4400000308695</v>
      </c>
      <c r="S383" s="55">
        <v>34943</v>
      </c>
      <c r="T383" s="52">
        <v>1995</v>
      </c>
      <c r="U383" s="52" t="s">
        <v>2464</v>
      </c>
      <c r="V383" s="55">
        <v>34976</v>
      </c>
      <c r="W383" s="55">
        <v>41297</v>
      </c>
      <c r="X383" s="52">
        <v>0</v>
      </c>
      <c r="Y383" s="52">
        <v>0</v>
      </c>
      <c r="Z383" s="53" t="s">
        <v>4596</v>
      </c>
      <c r="AA383" s="53" t="s">
        <v>4597</v>
      </c>
      <c r="AB383" s="53" t="s">
        <v>4598</v>
      </c>
      <c r="AC383" s="53" t="s">
        <v>2515</v>
      </c>
      <c r="AD383" s="53"/>
      <c r="AE383" s="52" t="s">
        <v>2517</v>
      </c>
      <c r="AF383" s="56">
        <v>45114.25</v>
      </c>
    </row>
    <row r="384" spans="3:32">
      <c r="C384" s="102">
        <v>375</v>
      </c>
      <c r="D384" s="103"/>
      <c r="E384" s="52" t="s">
        <v>4599</v>
      </c>
      <c r="F384" s="104" t="s">
        <v>4600</v>
      </c>
      <c r="G384" s="105"/>
      <c r="H384" s="103"/>
      <c r="I384" s="104" t="s">
        <v>4601</v>
      </c>
      <c r="J384" s="103"/>
      <c r="K384" s="52" t="s">
        <v>3728</v>
      </c>
      <c r="L384" s="53" t="s">
        <v>2375</v>
      </c>
      <c r="M384" s="53" t="s">
        <v>2376</v>
      </c>
      <c r="N384" s="53" t="s">
        <v>2453</v>
      </c>
      <c r="O384" s="53" t="s">
        <v>2511</v>
      </c>
      <c r="P384" s="53" t="s">
        <v>2455</v>
      </c>
      <c r="Q384" s="52" t="s">
        <v>2380</v>
      </c>
      <c r="R384" s="54">
        <v>4.401100748820196E+16</v>
      </c>
      <c r="S384" s="55">
        <v>43997</v>
      </c>
      <c r="T384" s="52">
        <v>2020</v>
      </c>
      <c r="U384" s="52" t="s">
        <v>2422</v>
      </c>
      <c r="V384" s="52"/>
      <c r="W384" s="55">
        <v>44922</v>
      </c>
      <c r="X384" s="52">
        <v>0</v>
      </c>
      <c r="Y384" s="52">
        <v>0</v>
      </c>
      <c r="Z384" s="53" t="s">
        <v>4602</v>
      </c>
      <c r="AA384" s="53" t="s">
        <v>4603</v>
      </c>
      <c r="AB384" s="53" t="s">
        <v>3730</v>
      </c>
      <c r="AC384" s="53" t="s">
        <v>2515</v>
      </c>
      <c r="AD384" s="53"/>
      <c r="AE384" s="52" t="s">
        <v>2517</v>
      </c>
      <c r="AF384" s="56">
        <v>45114.25</v>
      </c>
    </row>
    <row r="385" spans="3:32">
      <c r="C385" s="102">
        <v>376</v>
      </c>
      <c r="D385" s="103"/>
      <c r="E385" s="52" t="s">
        <v>4604</v>
      </c>
      <c r="F385" s="104" t="s">
        <v>4605</v>
      </c>
      <c r="G385" s="105"/>
      <c r="H385" s="103"/>
      <c r="I385" s="104" t="s">
        <v>232</v>
      </c>
      <c r="J385" s="103"/>
      <c r="K385" s="52" t="s">
        <v>4606</v>
      </c>
      <c r="L385" s="53" t="s">
        <v>2398</v>
      </c>
      <c r="M385" s="53" t="s">
        <v>2399</v>
      </c>
      <c r="N385" s="53" t="s">
        <v>2453</v>
      </c>
      <c r="O385" s="53" t="s">
        <v>2470</v>
      </c>
      <c r="P385" s="53" t="s">
        <v>2455</v>
      </c>
      <c r="Q385" s="52" t="s">
        <v>2380</v>
      </c>
      <c r="R385" s="54">
        <v>240000020501992</v>
      </c>
      <c r="S385" s="55">
        <v>33840</v>
      </c>
      <c r="T385" s="52">
        <v>1992</v>
      </c>
      <c r="U385" s="52" t="s">
        <v>2381</v>
      </c>
      <c r="V385" s="55">
        <v>33840</v>
      </c>
      <c r="W385" s="52"/>
      <c r="X385" s="52">
        <v>2</v>
      </c>
      <c r="Y385" s="52">
        <v>1</v>
      </c>
      <c r="Z385" s="53" t="s">
        <v>4607</v>
      </c>
      <c r="AA385" s="53" t="s">
        <v>4608</v>
      </c>
      <c r="AB385" s="53" t="s">
        <v>3164</v>
      </c>
      <c r="AC385" s="53" t="s">
        <v>3165</v>
      </c>
      <c r="AD385" s="53" t="s">
        <v>4609</v>
      </c>
      <c r="AE385" s="52" t="s">
        <v>2406</v>
      </c>
      <c r="AF385" s="56">
        <v>45114.25</v>
      </c>
    </row>
    <row r="386" spans="3:32">
      <c r="C386" s="102">
        <v>377</v>
      </c>
      <c r="D386" s="103"/>
      <c r="E386" s="52" t="s">
        <v>4610</v>
      </c>
      <c r="F386" s="104" t="s">
        <v>4611</v>
      </c>
      <c r="G386" s="105"/>
      <c r="H386" s="103"/>
      <c r="I386" s="104" t="s">
        <v>233</v>
      </c>
      <c r="J386" s="103"/>
      <c r="K386" s="52" t="s">
        <v>4612</v>
      </c>
      <c r="L386" s="53" t="s">
        <v>2398</v>
      </c>
      <c r="M386" s="53" t="s">
        <v>2399</v>
      </c>
      <c r="N386" s="53" t="s">
        <v>2377</v>
      </c>
      <c r="O386" s="53" t="s">
        <v>2378</v>
      </c>
      <c r="P386" s="53" t="s">
        <v>2379</v>
      </c>
      <c r="Q386" s="52" t="s">
        <v>2380</v>
      </c>
      <c r="R386" s="54">
        <v>4.4000000097200064E+16</v>
      </c>
      <c r="S386" s="55">
        <v>36557</v>
      </c>
      <c r="T386" s="52">
        <v>2000</v>
      </c>
      <c r="U386" s="52" t="s">
        <v>2521</v>
      </c>
      <c r="V386" s="55">
        <v>36831</v>
      </c>
      <c r="W386" s="52"/>
      <c r="X386" s="52">
        <v>4</v>
      </c>
      <c r="Y386" s="52">
        <v>3</v>
      </c>
      <c r="Z386" s="53" t="s">
        <v>4613</v>
      </c>
      <c r="AA386" s="53" t="s">
        <v>4614</v>
      </c>
      <c r="AB386" s="53" t="s">
        <v>2384</v>
      </c>
      <c r="AC386" s="53" t="s">
        <v>2385</v>
      </c>
      <c r="AD386" s="53"/>
      <c r="AE386" s="52" t="s">
        <v>2387</v>
      </c>
      <c r="AF386" s="56">
        <v>45114.25</v>
      </c>
    </row>
    <row r="387" spans="3:32">
      <c r="C387" s="102">
        <v>378</v>
      </c>
      <c r="D387" s="103"/>
      <c r="E387" s="52" t="s">
        <v>4615</v>
      </c>
      <c r="F387" s="104" t="s">
        <v>4616</v>
      </c>
      <c r="G387" s="105"/>
      <c r="H387" s="103"/>
      <c r="I387" s="104" t="s">
        <v>4617</v>
      </c>
      <c r="J387" s="103"/>
      <c r="K387" s="52" t="s">
        <v>4618</v>
      </c>
      <c r="L387" s="53" t="s">
        <v>2375</v>
      </c>
      <c r="M387" s="53" t="s">
        <v>2376</v>
      </c>
      <c r="N387" s="53" t="s">
        <v>2377</v>
      </c>
      <c r="O387" s="53" t="s">
        <v>2378</v>
      </c>
      <c r="P387" s="53" t="s">
        <v>2379</v>
      </c>
      <c r="Q387" s="52" t="s">
        <v>2380</v>
      </c>
      <c r="R387" s="54">
        <v>4400000186392</v>
      </c>
      <c r="S387" s="55">
        <v>34032</v>
      </c>
      <c r="T387" s="52">
        <v>1993</v>
      </c>
      <c r="U387" s="52" t="s">
        <v>2560</v>
      </c>
      <c r="V387" s="55">
        <v>34121</v>
      </c>
      <c r="W387" s="55">
        <v>42045</v>
      </c>
      <c r="X387" s="52">
        <v>0</v>
      </c>
      <c r="Y387" s="52">
        <v>0</v>
      </c>
      <c r="Z387" s="53" t="s">
        <v>4619</v>
      </c>
      <c r="AA387" s="53" t="s">
        <v>4620</v>
      </c>
      <c r="AB387" s="53" t="s">
        <v>2384</v>
      </c>
      <c r="AC387" s="53" t="s">
        <v>2385</v>
      </c>
      <c r="AD387" s="53"/>
      <c r="AE387" s="52" t="s">
        <v>2387</v>
      </c>
      <c r="AF387" s="56">
        <v>45114.25</v>
      </c>
    </row>
    <row r="388" spans="3:32">
      <c r="C388" s="102">
        <v>379</v>
      </c>
      <c r="D388" s="103"/>
      <c r="E388" s="52" t="s">
        <v>4621</v>
      </c>
      <c r="F388" s="104" t="s">
        <v>4622</v>
      </c>
      <c r="G388" s="105"/>
      <c r="H388" s="103"/>
      <c r="I388" s="104" t="s">
        <v>234</v>
      </c>
      <c r="J388" s="103"/>
      <c r="K388" s="52" t="s">
        <v>4623</v>
      </c>
      <c r="L388" s="53" t="s">
        <v>2398</v>
      </c>
      <c r="M388" s="53" t="s">
        <v>2399</v>
      </c>
      <c r="N388" s="53" t="s">
        <v>2377</v>
      </c>
      <c r="O388" s="53" t="s">
        <v>2378</v>
      </c>
      <c r="P388" s="53" t="s">
        <v>2379</v>
      </c>
      <c r="Q388" s="52" t="s">
        <v>2380</v>
      </c>
      <c r="R388" s="54">
        <v>182611980</v>
      </c>
      <c r="S388" s="55">
        <v>29605</v>
      </c>
      <c r="T388" s="52">
        <v>1981</v>
      </c>
      <c r="U388" s="52" t="s">
        <v>2412</v>
      </c>
      <c r="V388" s="55">
        <v>29605</v>
      </c>
      <c r="W388" s="52"/>
      <c r="X388" s="52">
        <v>2</v>
      </c>
      <c r="Y388" s="52">
        <v>9</v>
      </c>
      <c r="Z388" s="53" t="s">
        <v>4624</v>
      </c>
      <c r="AA388" s="53" t="s">
        <v>4625</v>
      </c>
      <c r="AB388" s="53" t="s">
        <v>2441</v>
      </c>
      <c r="AC388" s="53" t="s">
        <v>2442</v>
      </c>
      <c r="AD388" s="53" t="s">
        <v>4626</v>
      </c>
      <c r="AE388" s="52" t="s">
        <v>2444</v>
      </c>
      <c r="AF388" s="56">
        <v>45114.25</v>
      </c>
    </row>
    <row r="389" spans="3:32">
      <c r="C389" s="102">
        <v>380</v>
      </c>
      <c r="D389" s="103"/>
      <c r="E389" s="52" t="s">
        <v>4627</v>
      </c>
      <c r="F389" s="104" t="s">
        <v>4628</v>
      </c>
      <c r="G389" s="105"/>
      <c r="H389" s="103"/>
      <c r="I389" s="104" t="s">
        <v>235</v>
      </c>
      <c r="J389" s="103"/>
      <c r="K389" s="52" t="s">
        <v>4629</v>
      </c>
      <c r="L389" s="53" t="s">
        <v>2398</v>
      </c>
      <c r="M389" s="53" t="s">
        <v>2399</v>
      </c>
      <c r="N389" s="53" t="s">
        <v>2377</v>
      </c>
      <c r="O389" s="53" t="s">
        <v>2378</v>
      </c>
      <c r="P389" s="53" t="s">
        <v>2379</v>
      </c>
      <c r="Q389" s="52" t="s">
        <v>2380</v>
      </c>
      <c r="R389" s="54">
        <v>4.4000000718200592E+16</v>
      </c>
      <c r="S389" s="55">
        <v>38534</v>
      </c>
      <c r="T389" s="52">
        <v>2005</v>
      </c>
      <c r="U389" s="52" t="s">
        <v>2432</v>
      </c>
      <c r="V389" s="55">
        <v>38749</v>
      </c>
      <c r="W389" s="52"/>
      <c r="X389" s="52">
        <v>2</v>
      </c>
      <c r="Y389" s="52">
        <v>3</v>
      </c>
      <c r="Z389" s="53" t="s">
        <v>4630</v>
      </c>
      <c r="AA389" s="53" t="s">
        <v>4631</v>
      </c>
      <c r="AB389" s="53" t="s">
        <v>4632</v>
      </c>
      <c r="AC389" s="53" t="s">
        <v>2909</v>
      </c>
      <c r="AD389" s="53" t="s">
        <v>4633</v>
      </c>
      <c r="AE389" s="52" t="s">
        <v>2517</v>
      </c>
      <c r="AF389" s="56">
        <v>45114.25</v>
      </c>
    </row>
    <row r="390" spans="3:32">
      <c r="C390" s="102">
        <v>381</v>
      </c>
      <c r="D390" s="103"/>
      <c r="E390" s="52" t="s">
        <v>4634</v>
      </c>
      <c r="F390" s="104" t="s">
        <v>4635</v>
      </c>
      <c r="G390" s="105"/>
      <c r="H390" s="103"/>
      <c r="I390" s="104" t="s">
        <v>236</v>
      </c>
      <c r="J390" s="103"/>
      <c r="K390" s="52" t="s">
        <v>4636</v>
      </c>
      <c r="L390" s="53" t="s">
        <v>2398</v>
      </c>
      <c r="M390" s="53" t="s">
        <v>2399</v>
      </c>
      <c r="N390" s="53" t="s">
        <v>2377</v>
      </c>
      <c r="O390" s="53" t="s">
        <v>2378</v>
      </c>
      <c r="P390" s="53" t="s">
        <v>2379</v>
      </c>
      <c r="Q390" s="52" t="s">
        <v>2380</v>
      </c>
      <c r="R390" s="54">
        <v>3015291978</v>
      </c>
      <c r="S390" s="55">
        <v>29321</v>
      </c>
      <c r="T390" s="52">
        <v>1980</v>
      </c>
      <c r="U390" s="52" t="s">
        <v>2449</v>
      </c>
      <c r="V390" s="55">
        <v>29342</v>
      </c>
      <c r="W390" s="52"/>
      <c r="X390" s="52">
        <v>3</v>
      </c>
      <c r="Y390" s="52">
        <v>3</v>
      </c>
      <c r="Z390" s="53" t="s">
        <v>4637</v>
      </c>
      <c r="AA390" s="53" t="s">
        <v>3790</v>
      </c>
      <c r="AB390" s="53" t="s">
        <v>2384</v>
      </c>
      <c r="AC390" s="53" t="s">
        <v>2385</v>
      </c>
      <c r="AD390" s="53" t="s">
        <v>4638</v>
      </c>
      <c r="AE390" s="52" t="s">
        <v>2387</v>
      </c>
      <c r="AF390" s="56">
        <v>45114.25</v>
      </c>
    </row>
    <row r="391" spans="3:32">
      <c r="C391" s="102">
        <v>382</v>
      </c>
      <c r="D391" s="103"/>
      <c r="E391" s="52" t="s">
        <v>4639</v>
      </c>
      <c r="F391" s="104" t="s">
        <v>4640</v>
      </c>
      <c r="G391" s="105"/>
      <c r="H391" s="103"/>
      <c r="I391" s="104" t="s">
        <v>4641</v>
      </c>
      <c r="J391" s="103"/>
      <c r="K391" s="52" t="s">
        <v>4642</v>
      </c>
      <c r="L391" s="53" t="s">
        <v>2683</v>
      </c>
      <c r="M391" s="53" t="s">
        <v>2376</v>
      </c>
      <c r="N391" s="53" t="s">
        <v>2453</v>
      </c>
      <c r="O391" s="53" t="s">
        <v>2470</v>
      </c>
      <c r="P391" s="53" t="s">
        <v>2455</v>
      </c>
      <c r="Q391" s="52" t="s">
        <v>2380</v>
      </c>
      <c r="R391" s="54">
        <v>3018841979</v>
      </c>
      <c r="S391" s="55">
        <v>29223</v>
      </c>
      <c r="T391" s="52">
        <v>1980</v>
      </c>
      <c r="U391" s="52" t="s">
        <v>2412</v>
      </c>
      <c r="V391" s="55">
        <v>29223</v>
      </c>
      <c r="W391" s="55">
        <v>40847</v>
      </c>
      <c r="X391" s="52">
        <v>0</v>
      </c>
      <c r="Y391" s="52">
        <v>0</v>
      </c>
      <c r="Z391" s="53" t="s">
        <v>4643</v>
      </c>
      <c r="AA391" s="53" t="s">
        <v>2523</v>
      </c>
      <c r="AB391" s="53" t="s">
        <v>2524</v>
      </c>
      <c r="AC391" s="53" t="s">
        <v>2525</v>
      </c>
      <c r="AD391" s="53"/>
      <c r="AE391" s="52" t="s">
        <v>2496</v>
      </c>
      <c r="AF391" s="56">
        <v>45114.25</v>
      </c>
    </row>
    <row r="392" spans="3:32">
      <c r="C392" s="102">
        <v>383</v>
      </c>
      <c r="D392" s="103"/>
      <c r="E392" s="52" t="s">
        <v>4644</v>
      </c>
      <c r="F392" s="104" t="s">
        <v>4645</v>
      </c>
      <c r="G392" s="105"/>
      <c r="H392" s="103"/>
      <c r="I392" s="104" t="s">
        <v>4646</v>
      </c>
      <c r="J392" s="103"/>
      <c r="K392" s="52" t="s">
        <v>4647</v>
      </c>
      <c r="L392" s="53" t="s">
        <v>2559</v>
      </c>
      <c r="M392" s="53" t="s">
        <v>2376</v>
      </c>
      <c r="N392" s="53" t="s">
        <v>2377</v>
      </c>
      <c r="O392" s="53" t="s">
        <v>2378</v>
      </c>
      <c r="P392" s="53" t="s">
        <v>2379</v>
      </c>
      <c r="Q392" s="52" t="s">
        <v>2380</v>
      </c>
      <c r="R392" s="54">
        <v>440000019391992</v>
      </c>
      <c r="S392" s="55">
        <v>34011</v>
      </c>
      <c r="T392" s="52">
        <v>1993</v>
      </c>
      <c r="U392" s="52" t="s">
        <v>2521</v>
      </c>
      <c r="V392" s="55">
        <v>34058</v>
      </c>
      <c r="W392" s="55">
        <v>36927</v>
      </c>
      <c r="X392" s="52">
        <v>0</v>
      </c>
      <c r="Y392" s="52">
        <v>0</v>
      </c>
      <c r="Z392" s="53"/>
      <c r="AA392" s="53"/>
      <c r="AB392" s="53" t="s">
        <v>2384</v>
      </c>
      <c r="AC392" s="53" t="s">
        <v>2385</v>
      </c>
      <c r="AD392" s="53"/>
      <c r="AE392" s="52" t="s">
        <v>2387</v>
      </c>
      <c r="AF392" s="56">
        <v>45114.25</v>
      </c>
    </row>
    <row r="393" spans="3:32">
      <c r="C393" s="102">
        <v>384</v>
      </c>
      <c r="D393" s="103"/>
      <c r="E393" s="52" t="s">
        <v>4648</v>
      </c>
      <c r="F393" s="104" t="s">
        <v>4649</v>
      </c>
      <c r="G393" s="105"/>
      <c r="H393" s="103"/>
      <c r="I393" s="104" t="s">
        <v>237</v>
      </c>
      <c r="J393" s="103"/>
      <c r="K393" s="52" t="s">
        <v>4650</v>
      </c>
      <c r="L393" s="53" t="s">
        <v>2398</v>
      </c>
      <c r="M393" s="53" t="s">
        <v>2399</v>
      </c>
      <c r="N393" s="53" t="s">
        <v>2377</v>
      </c>
      <c r="O393" s="53" t="s">
        <v>2378</v>
      </c>
      <c r="P393" s="53" t="s">
        <v>2379</v>
      </c>
      <c r="Q393" s="52" t="s">
        <v>2380</v>
      </c>
      <c r="R393" s="54">
        <v>3018211979</v>
      </c>
      <c r="S393" s="55">
        <v>29125</v>
      </c>
      <c r="T393" s="52">
        <v>1979</v>
      </c>
      <c r="U393" s="52" t="s">
        <v>2464</v>
      </c>
      <c r="V393" s="55">
        <v>27761</v>
      </c>
      <c r="W393" s="52"/>
      <c r="X393" s="52">
        <v>2</v>
      </c>
      <c r="Y393" s="52">
        <v>8</v>
      </c>
      <c r="Z393" s="53" t="s">
        <v>4651</v>
      </c>
      <c r="AA393" s="53" t="s">
        <v>3328</v>
      </c>
      <c r="AB393" s="53" t="s">
        <v>2384</v>
      </c>
      <c r="AC393" s="53" t="s">
        <v>2385</v>
      </c>
      <c r="AD393" s="53" t="s">
        <v>4652</v>
      </c>
      <c r="AE393" s="52" t="s">
        <v>2387</v>
      </c>
      <c r="AF393" s="56">
        <v>45114.25</v>
      </c>
    </row>
    <row r="394" spans="3:32" ht="23">
      <c r="C394" s="102">
        <v>385</v>
      </c>
      <c r="D394" s="103"/>
      <c r="E394" s="52" t="s">
        <v>4653</v>
      </c>
      <c r="F394" s="104" t="s">
        <v>4654</v>
      </c>
      <c r="G394" s="105"/>
      <c r="H394" s="103"/>
      <c r="I394" s="104" t="s">
        <v>2322</v>
      </c>
      <c r="J394" s="103"/>
      <c r="K394" s="52" t="s">
        <v>4655</v>
      </c>
      <c r="L394" s="53" t="s">
        <v>2764</v>
      </c>
      <c r="M394" s="53" t="s">
        <v>2722</v>
      </c>
      <c r="N394" s="53" t="s">
        <v>2377</v>
      </c>
      <c r="O394" s="53" t="s">
        <v>2378</v>
      </c>
      <c r="P394" s="53" t="s">
        <v>2379</v>
      </c>
      <c r="Q394" s="52" t="s">
        <v>2380</v>
      </c>
      <c r="R394" s="54">
        <v>3009121978</v>
      </c>
      <c r="S394" s="55">
        <v>28922</v>
      </c>
      <c r="T394" s="52">
        <v>1979</v>
      </c>
      <c r="U394" s="52" t="s">
        <v>2560</v>
      </c>
      <c r="V394" s="55">
        <v>28433</v>
      </c>
      <c r="W394" s="55">
        <v>44435</v>
      </c>
      <c r="X394" s="52">
        <v>0</v>
      </c>
      <c r="Y394" s="52">
        <v>0</v>
      </c>
      <c r="Z394" s="53" t="s">
        <v>4656</v>
      </c>
      <c r="AA394" s="53" t="s">
        <v>4657</v>
      </c>
      <c r="AB394" s="53" t="s">
        <v>2384</v>
      </c>
      <c r="AC394" s="53" t="s">
        <v>2385</v>
      </c>
      <c r="AD394" s="53" t="s">
        <v>4658</v>
      </c>
      <c r="AE394" s="52" t="s">
        <v>2387</v>
      </c>
      <c r="AF394" s="56">
        <v>45114.25</v>
      </c>
    </row>
    <row r="395" spans="3:32">
      <c r="C395" s="102">
        <v>386</v>
      </c>
      <c r="D395" s="103"/>
      <c r="E395" s="52" t="s">
        <v>4659</v>
      </c>
      <c r="F395" s="104" t="s">
        <v>4660</v>
      </c>
      <c r="G395" s="105"/>
      <c r="H395" s="103"/>
      <c r="I395" s="104" t="s">
        <v>238</v>
      </c>
      <c r="J395" s="103"/>
      <c r="K395" s="52" t="s">
        <v>4661</v>
      </c>
      <c r="L395" s="53" t="s">
        <v>2398</v>
      </c>
      <c r="M395" s="53" t="s">
        <v>2399</v>
      </c>
      <c r="N395" s="53" t="s">
        <v>2377</v>
      </c>
      <c r="O395" s="53" t="s">
        <v>2411</v>
      </c>
      <c r="P395" s="53" t="s">
        <v>2411</v>
      </c>
      <c r="Q395" s="52" t="s">
        <v>2380</v>
      </c>
      <c r="R395" s="54">
        <v>4.4000002246200424E+16</v>
      </c>
      <c r="S395" s="55">
        <v>38310</v>
      </c>
      <c r="T395" s="52">
        <v>2004</v>
      </c>
      <c r="U395" s="52" t="s">
        <v>2484</v>
      </c>
      <c r="V395" s="55">
        <v>38384</v>
      </c>
      <c r="W395" s="52"/>
      <c r="X395" s="52">
        <v>3</v>
      </c>
      <c r="Y395" s="52">
        <v>44</v>
      </c>
      <c r="Z395" s="53" t="s">
        <v>4662</v>
      </c>
      <c r="AA395" s="53" t="s">
        <v>4663</v>
      </c>
      <c r="AB395" s="53" t="s">
        <v>2908</v>
      </c>
      <c r="AC395" s="53" t="s">
        <v>2909</v>
      </c>
      <c r="AD395" s="53" t="s">
        <v>4664</v>
      </c>
      <c r="AE395" s="52" t="s">
        <v>2517</v>
      </c>
      <c r="AF395" s="56">
        <v>45114.25</v>
      </c>
    </row>
    <row r="396" spans="3:32">
      <c r="C396" s="102">
        <v>387</v>
      </c>
      <c r="D396" s="103"/>
      <c r="E396" s="52" t="s">
        <v>4665</v>
      </c>
      <c r="F396" s="104" t="s">
        <v>4666</v>
      </c>
      <c r="G396" s="105"/>
      <c r="H396" s="103"/>
      <c r="I396" s="104" t="s">
        <v>239</v>
      </c>
      <c r="J396" s="103"/>
      <c r="K396" s="52" t="s">
        <v>4667</v>
      </c>
      <c r="L396" s="53" t="s">
        <v>2398</v>
      </c>
      <c r="M396" s="53" t="s">
        <v>2399</v>
      </c>
      <c r="N396" s="53" t="s">
        <v>2377</v>
      </c>
      <c r="O396" s="53" t="s">
        <v>2378</v>
      </c>
      <c r="P396" s="53" t="s">
        <v>2379</v>
      </c>
      <c r="Q396" s="52" t="s">
        <v>2380</v>
      </c>
      <c r="R396" s="54">
        <v>4.4011000336201008E+16</v>
      </c>
      <c r="S396" s="55">
        <v>40511</v>
      </c>
      <c r="T396" s="52">
        <v>2010</v>
      </c>
      <c r="U396" s="52" t="s">
        <v>2484</v>
      </c>
      <c r="V396" s="55">
        <v>40634</v>
      </c>
      <c r="W396" s="52"/>
      <c r="X396" s="52">
        <v>1</v>
      </c>
      <c r="Y396" s="52">
        <v>31</v>
      </c>
      <c r="Z396" s="53" t="s">
        <v>3619</v>
      </c>
      <c r="AA396" s="53" t="s">
        <v>3614</v>
      </c>
      <c r="AB396" s="53" t="s">
        <v>2384</v>
      </c>
      <c r="AC396" s="53" t="s">
        <v>2385</v>
      </c>
      <c r="AD396" s="53" t="s">
        <v>4668</v>
      </c>
      <c r="AE396" s="52" t="s">
        <v>2387</v>
      </c>
      <c r="AF396" s="56">
        <v>45114.25</v>
      </c>
    </row>
    <row r="397" spans="3:32">
      <c r="C397" s="102">
        <v>388</v>
      </c>
      <c r="D397" s="103"/>
      <c r="E397" s="52" t="s">
        <v>4669</v>
      </c>
      <c r="F397" s="104" t="s">
        <v>4670</v>
      </c>
      <c r="G397" s="105"/>
      <c r="H397" s="103"/>
      <c r="I397" s="104" t="s">
        <v>240</v>
      </c>
      <c r="J397" s="103"/>
      <c r="K397" s="52" t="s">
        <v>4671</v>
      </c>
      <c r="L397" s="53" t="s">
        <v>2398</v>
      </c>
      <c r="M397" s="53" t="s">
        <v>2399</v>
      </c>
      <c r="N397" s="53" t="s">
        <v>2377</v>
      </c>
      <c r="O397" s="53" t="s">
        <v>2378</v>
      </c>
      <c r="P397" s="53" t="s">
        <v>2379</v>
      </c>
      <c r="Q397" s="52" t="s">
        <v>2380</v>
      </c>
      <c r="R397" s="54">
        <v>440000034381993</v>
      </c>
      <c r="S397" s="55">
        <v>34449</v>
      </c>
      <c r="T397" s="52">
        <v>1994</v>
      </c>
      <c r="U397" s="52" t="s">
        <v>2449</v>
      </c>
      <c r="V397" s="55">
        <v>34495</v>
      </c>
      <c r="W397" s="52"/>
      <c r="X397" s="52">
        <v>1</v>
      </c>
      <c r="Y397" s="52">
        <v>33</v>
      </c>
      <c r="Z397" s="53" t="s">
        <v>4672</v>
      </c>
      <c r="AA397" s="53" t="s">
        <v>4673</v>
      </c>
      <c r="AB397" s="53" t="s">
        <v>2991</v>
      </c>
      <c r="AC397" s="53" t="s">
        <v>2642</v>
      </c>
      <c r="AD397" s="53" t="s">
        <v>4674</v>
      </c>
      <c r="AE397" s="52" t="s">
        <v>2517</v>
      </c>
      <c r="AF397" s="56">
        <v>45114.25</v>
      </c>
    </row>
    <row r="398" spans="3:32">
      <c r="C398" s="102">
        <v>389</v>
      </c>
      <c r="D398" s="103"/>
      <c r="E398" s="52" t="s">
        <v>4675</v>
      </c>
      <c r="F398" s="104" t="s">
        <v>4676</v>
      </c>
      <c r="G398" s="105"/>
      <c r="H398" s="103"/>
      <c r="I398" s="104" t="s">
        <v>241</v>
      </c>
      <c r="J398" s="103"/>
      <c r="K398" s="52" t="s">
        <v>4677</v>
      </c>
      <c r="L398" s="53" t="s">
        <v>2398</v>
      </c>
      <c r="M398" s="53" t="s">
        <v>2399</v>
      </c>
      <c r="N398" s="53" t="s">
        <v>2377</v>
      </c>
      <c r="O398" s="53" t="s">
        <v>2378</v>
      </c>
      <c r="P398" s="53" t="s">
        <v>2379</v>
      </c>
      <c r="Q398" s="52" t="s">
        <v>2380</v>
      </c>
      <c r="R398" s="54">
        <v>4.4000001345199608E+16</v>
      </c>
      <c r="S398" s="55">
        <v>35353</v>
      </c>
      <c r="T398" s="52">
        <v>1996</v>
      </c>
      <c r="U398" s="52" t="s">
        <v>2400</v>
      </c>
      <c r="V398" s="55">
        <v>35431</v>
      </c>
      <c r="W398" s="52"/>
      <c r="X398" s="52">
        <v>1</v>
      </c>
      <c r="Y398" s="52">
        <v>51</v>
      </c>
      <c r="Z398" s="53" t="s">
        <v>4678</v>
      </c>
      <c r="AA398" s="53" t="s">
        <v>4679</v>
      </c>
      <c r="AB398" s="53" t="s">
        <v>2641</v>
      </c>
      <c r="AC398" s="53" t="s">
        <v>2642</v>
      </c>
      <c r="AD398" s="53" t="s">
        <v>4680</v>
      </c>
      <c r="AE398" s="52" t="s">
        <v>2517</v>
      </c>
      <c r="AF398" s="56">
        <v>45114.25</v>
      </c>
    </row>
    <row r="399" spans="3:32">
      <c r="C399" s="102">
        <v>390</v>
      </c>
      <c r="D399" s="103"/>
      <c r="E399" s="52" t="s">
        <v>4681</v>
      </c>
      <c r="F399" s="104" t="s">
        <v>4682</v>
      </c>
      <c r="G399" s="105"/>
      <c r="H399" s="103"/>
      <c r="I399" s="104" t="s">
        <v>242</v>
      </c>
      <c r="J399" s="103"/>
      <c r="K399" s="52" t="s">
        <v>4683</v>
      </c>
      <c r="L399" s="53" t="s">
        <v>2398</v>
      </c>
      <c r="M399" s="53" t="s">
        <v>2399</v>
      </c>
      <c r="N399" s="53" t="s">
        <v>2453</v>
      </c>
      <c r="O399" s="53" t="s">
        <v>2454</v>
      </c>
      <c r="P399" s="53" t="s">
        <v>2455</v>
      </c>
      <c r="Q399" s="52" t="s">
        <v>2625</v>
      </c>
      <c r="R399" s="54">
        <v>3018641979</v>
      </c>
      <c r="S399" s="55">
        <v>29042</v>
      </c>
      <c r="T399" s="52">
        <v>1979</v>
      </c>
      <c r="U399" s="52" t="s">
        <v>2432</v>
      </c>
      <c r="V399" s="55">
        <v>26299</v>
      </c>
      <c r="W399" s="52"/>
      <c r="X399" s="52">
        <v>5</v>
      </c>
      <c r="Y399" s="52">
        <v>6</v>
      </c>
      <c r="Z399" s="53" t="s">
        <v>4684</v>
      </c>
      <c r="AA399" s="53" t="s">
        <v>4685</v>
      </c>
      <c r="AB399" s="53" t="s">
        <v>2441</v>
      </c>
      <c r="AC399" s="53" t="s">
        <v>2442</v>
      </c>
      <c r="AD399" s="53" t="s">
        <v>4686</v>
      </c>
      <c r="AE399" s="52" t="s">
        <v>2444</v>
      </c>
      <c r="AF399" s="56">
        <v>45114.25</v>
      </c>
    </row>
    <row r="400" spans="3:32">
      <c r="C400" s="102">
        <v>391</v>
      </c>
      <c r="D400" s="103"/>
      <c r="E400" s="52" t="s">
        <v>4687</v>
      </c>
      <c r="F400" s="104" t="s">
        <v>4688</v>
      </c>
      <c r="G400" s="105"/>
      <c r="H400" s="103"/>
      <c r="I400" s="104" t="s">
        <v>243</v>
      </c>
      <c r="J400" s="103"/>
      <c r="K400" s="52" t="s">
        <v>4689</v>
      </c>
      <c r="L400" s="53" t="s">
        <v>2398</v>
      </c>
      <c r="M400" s="53" t="s">
        <v>2399</v>
      </c>
      <c r="N400" s="53" t="s">
        <v>2377</v>
      </c>
      <c r="O400" s="53" t="s">
        <v>2378</v>
      </c>
      <c r="P400" s="53" t="s">
        <v>2379</v>
      </c>
      <c r="Q400" s="52" t="s">
        <v>2380</v>
      </c>
      <c r="R400" s="54">
        <v>300000036181985</v>
      </c>
      <c r="S400" s="55">
        <v>31875</v>
      </c>
      <c r="T400" s="52">
        <v>1987</v>
      </c>
      <c r="U400" s="52" t="s">
        <v>2449</v>
      </c>
      <c r="V400" s="55">
        <v>31987</v>
      </c>
      <c r="W400" s="52"/>
      <c r="X400" s="52">
        <v>1</v>
      </c>
      <c r="Y400" s="52">
        <v>4</v>
      </c>
      <c r="Z400" s="53" t="s">
        <v>4690</v>
      </c>
      <c r="AA400" s="53" t="s">
        <v>4691</v>
      </c>
      <c r="AB400" s="53" t="s">
        <v>2384</v>
      </c>
      <c r="AC400" s="53" t="s">
        <v>2385</v>
      </c>
      <c r="AD400" s="53" t="s">
        <v>4692</v>
      </c>
      <c r="AE400" s="52" t="s">
        <v>2387</v>
      </c>
      <c r="AF400" s="56">
        <v>45114.25</v>
      </c>
    </row>
    <row r="401" spans="3:32">
      <c r="C401" s="102">
        <v>392</v>
      </c>
      <c r="D401" s="103"/>
      <c r="E401" s="52" t="s">
        <v>4693</v>
      </c>
      <c r="F401" s="104" t="s">
        <v>4694</v>
      </c>
      <c r="G401" s="105"/>
      <c r="H401" s="103"/>
      <c r="I401" s="104" t="s">
        <v>244</v>
      </c>
      <c r="J401" s="103"/>
      <c r="K401" s="52" t="s">
        <v>4695</v>
      </c>
      <c r="L401" s="53" t="s">
        <v>2398</v>
      </c>
      <c r="M401" s="53" t="s">
        <v>2399</v>
      </c>
      <c r="N401" s="53" t="s">
        <v>2453</v>
      </c>
      <c r="O401" s="53" t="s">
        <v>2454</v>
      </c>
      <c r="P401" s="53" t="s">
        <v>2455</v>
      </c>
      <c r="Q401" s="52" t="s">
        <v>2380</v>
      </c>
      <c r="R401" s="54">
        <v>3005811978</v>
      </c>
      <c r="S401" s="55">
        <v>28893</v>
      </c>
      <c r="T401" s="52">
        <v>1979</v>
      </c>
      <c r="U401" s="52" t="s">
        <v>2521</v>
      </c>
      <c r="V401" s="55">
        <v>28907</v>
      </c>
      <c r="W401" s="52"/>
      <c r="X401" s="52">
        <v>8</v>
      </c>
      <c r="Y401" s="52">
        <v>10</v>
      </c>
      <c r="Z401" s="53" t="s">
        <v>4696</v>
      </c>
      <c r="AA401" s="53" t="s">
        <v>4697</v>
      </c>
      <c r="AB401" s="53" t="s">
        <v>2441</v>
      </c>
      <c r="AC401" s="53" t="s">
        <v>2442</v>
      </c>
      <c r="AD401" s="53" t="s">
        <v>4698</v>
      </c>
      <c r="AE401" s="52" t="s">
        <v>2444</v>
      </c>
      <c r="AF401" s="56">
        <v>45114.25</v>
      </c>
    </row>
    <row r="402" spans="3:32">
      <c r="C402" s="102">
        <v>393</v>
      </c>
      <c r="D402" s="103"/>
      <c r="E402" s="52" t="s">
        <v>4699</v>
      </c>
      <c r="F402" s="104" t="s">
        <v>4700</v>
      </c>
      <c r="G402" s="105"/>
      <c r="H402" s="103"/>
      <c r="I402" s="104" t="s">
        <v>245</v>
      </c>
      <c r="J402" s="103"/>
      <c r="K402" s="52" t="s">
        <v>4701</v>
      </c>
      <c r="L402" s="53" t="s">
        <v>2398</v>
      </c>
      <c r="M402" s="53" t="s">
        <v>2399</v>
      </c>
      <c r="N402" s="53" t="s">
        <v>2453</v>
      </c>
      <c r="O402" s="53" t="s">
        <v>2470</v>
      </c>
      <c r="P402" s="53" t="s">
        <v>2455</v>
      </c>
      <c r="Q402" s="52" t="s">
        <v>2380</v>
      </c>
      <c r="R402" s="54">
        <v>18831985</v>
      </c>
      <c r="S402" s="55">
        <v>31155</v>
      </c>
      <c r="T402" s="52">
        <v>1985</v>
      </c>
      <c r="U402" s="52" t="s">
        <v>2449</v>
      </c>
      <c r="V402" s="55">
        <v>31155</v>
      </c>
      <c r="W402" s="52"/>
      <c r="X402" s="52">
        <v>7</v>
      </c>
      <c r="Y402" s="52">
        <v>15</v>
      </c>
      <c r="Z402" s="53" t="s">
        <v>4702</v>
      </c>
      <c r="AA402" s="53" t="s">
        <v>4703</v>
      </c>
      <c r="AB402" s="53" t="s">
        <v>2539</v>
      </c>
      <c r="AC402" s="53" t="s">
        <v>2540</v>
      </c>
      <c r="AD402" s="53" t="s">
        <v>4704</v>
      </c>
      <c r="AE402" s="52" t="s">
        <v>2542</v>
      </c>
      <c r="AF402" s="56">
        <v>45114.25</v>
      </c>
    </row>
    <row r="403" spans="3:32">
      <c r="C403" s="102">
        <v>394</v>
      </c>
      <c r="D403" s="103"/>
      <c r="E403" s="52" t="s">
        <v>4705</v>
      </c>
      <c r="F403" s="104" t="s">
        <v>4706</v>
      </c>
      <c r="G403" s="105"/>
      <c r="H403" s="103"/>
      <c r="I403" s="104" t="s">
        <v>1408</v>
      </c>
      <c r="J403" s="103"/>
      <c r="K403" s="52" t="s">
        <v>4707</v>
      </c>
      <c r="L403" s="53" t="s">
        <v>2375</v>
      </c>
      <c r="M403" s="53" t="s">
        <v>2376</v>
      </c>
      <c r="N403" s="53" t="s">
        <v>2377</v>
      </c>
      <c r="O403" s="53" t="s">
        <v>2378</v>
      </c>
      <c r="P403" s="53" t="s">
        <v>2379</v>
      </c>
      <c r="Q403" s="52" t="s">
        <v>2380</v>
      </c>
      <c r="R403" s="54">
        <v>4.4000001396200512E+16</v>
      </c>
      <c r="S403" s="55">
        <v>38531</v>
      </c>
      <c r="T403" s="52">
        <v>2005</v>
      </c>
      <c r="U403" s="52" t="s">
        <v>2422</v>
      </c>
      <c r="V403" s="55">
        <v>38626</v>
      </c>
      <c r="W403" s="55">
        <v>41442</v>
      </c>
      <c r="X403" s="52">
        <v>0</v>
      </c>
      <c r="Y403" s="52">
        <v>0</v>
      </c>
      <c r="Z403" s="53" t="s">
        <v>4708</v>
      </c>
      <c r="AA403" s="53" t="s">
        <v>4709</v>
      </c>
      <c r="AB403" s="53" t="s">
        <v>2740</v>
      </c>
      <c r="AC403" s="53" t="s">
        <v>2515</v>
      </c>
      <c r="AD403" s="53"/>
      <c r="AE403" s="52" t="s">
        <v>2517</v>
      </c>
      <c r="AF403" s="56">
        <v>45114.25</v>
      </c>
    </row>
    <row r="404" spans="3:32">
      <c r="C404" s="102">
        <v>395</v>
      </c>
      <c r="D404" s="103"/>
      <c r="E404" s="52" t="s">
        <v>4710</v>
      </c>
      <c r="F404" s="104" t="s">
        <v>4711</v>
      </c>
      <c r="G404" s="105"/>
      <c r="H404" s="103"/>
      <c r="I404" s="104" t="s">
        <v>578</v>
      </c>
      <c r="J404" s="103"/>
      <c r="K404" s="52" t="s">
        <v>4712</v>
      </c>
      <c r="L404" s="53" t="s">
        <v>2375</v>
      </c>
      <c r="M404" s="53" t="s">
        <v>2376</v>
      </c>
      <c r="N404" s="53" t="s">
        <v>2377</v>
      </c>
      <c r="O404" s="53" t="s">
        <v>2378</v>
      </c>
      <c r="P404" s="53" t="s">
        <v>2379</v>
      </c>
      <c r="Q404" s="52" t="s">
        <v>2380</v>
      </c>
      <c r="R404" s="54">
        <v>3702198600</v>
      </c>
      <c r="S404" s="55">
        <v>32098</v>
      </c>
      <c r="T404" s="52">
        <v>1987</v>
      </c>
      <c r="U404" s="52" t="s">
        <v>2484</v>
      </c>
      <c r="V404" s="55">
        <v>32108</v>
      </c>
      <c r="W404" s="55">
        <v>41038</v>
      </c>
      <c r="X404" s="52">
        <v>0</v>
      </c>
      <c r="Y404" s="52">
        <v>0</v>
      </c>
      <c r="Z404" s="53" t="s">
        <v>4713</v>
      </c>
      <c r="AA404" s="53" t="s">
        <v>4714</v>
      </c>
      <c r="AB404" s="53" t="s">
        <v>4715</v>
      </c>
      <c r="AC404" s="53" t="s">
        <v>2385</v>
      </c>
      <c r="AD404" s="53"/>
      <c r="AE404" s="52" t="s">
        <v>2387</v>
      </c>
      <c r="AF404" s="56">
        <v>45114.25</v>
      </c>
    </row>
    <row r="405" spans="3:32">
      <c r="C405" s="102">
        <v>396</v>
      </c>
      <c r="D405" s="103"/>
      <c r="E405" s="52" t="s">
        <v>4716</v>
      </c>
      <c r="F405" s="104" t="s">
        <v>4717</v>
      </c>
      <c r="G405" s="105"/>
      <c r="H405" s="103"/>
      <c r="I405" s="104" t="s">
        <v>4718</v>
      </c>
      <c r="J405" s="103"/>
      <c r="K405" s="52" t="s">
        <v>4719</v>
      </c>
      <c r="L405" s="53" t="s">
        <v>2559</v>
      </c>
      <c r="M405" s="53" t="s">
        <v>2376</v>
      </c>
      <c r="N405" s="53" t="s">
        <v>2377</v>
      </c>
      <c r="O405" s="53" t="s">
        <v>2378</v>
      </c>
      <c r="P405" s="53" t="s">
        <v>2379</v>
      </c>
      <c r="Q405" s="52" t="s">
        <v>2380</v>
      </c>
      <c r="R405" s="54">
        <v>4.4000002410199688E+16</v>
      </c>
      <c r="S405" s="55">
        <v>35165</v>
      </c>
      <c r="T405" s="52">
        <v>1996</v>
      </c>
      <c r="U405" s="52" t="s">
        <v>2449</v>
      </c>
      <c r="V405" s="55">
        <v>35270</v>
      </c>
      <c r="W405" s="55">
        <v>37132</v>
      </c>
      <c r="X405" s="52">
        <v>0</v>
      </c>
      <c r="Y405" s="52">
        <v>0</v>
      </c>
      <c r="Z405" s="53"/>
      <c r="AA405" s="53"/>
      <c r="AB405" s="53" t="s">
        <v>4720</v>
      </c>
      <c r="AC405" s="53" t="s">
        <v>2385</v>
      </c>
      <c r="AD405" s="53"/>
      <c r="AE405" s="52" t="s">
        <v>2387</v>
      </c>
      <c r="AF405" s="56">
        <v>45114.25</v>
      </c>
    </row>
    <row r="406" spans="3:32">
      <c r="C406" s="102">
        <v>397</v>
      </c>
      <c r="D406" s="103"/>
      <c r="E406" s="52" t="s">
        <v>4721</v>
      </c>
      <c r="F406" s="104" t="s">
        <v>4722</v>
      </c>
      <c r="G406" s="105"/>
      <c r="H406" s="103"/>
      <c r="I406" s="104" t="s">
        <v>4723</v>
      </c>
      <c r="J406" s="103"/>
      <c r="K406" s="52" t="s">
        <v>4724</v>
      </c>
      <c r="L406" s="53" t="s">
        <v>2559</v>
      </c>
      <c r="M406" s="53" t="s">
        <v>2376</v>
      </c>
      <c r="N406" s="53" t="s">
        <v>2377</v>
      </c>
      <c r="O406" s="53" t="s">
        <v>2378</v>
      </c>
      <c r="P406" s="53" t="s">
        <v>2379</v>
      </c>
      <c r="Q406" s="52" t="s">
        <v>2380</v>
      </c>
      <c r="R406" s="54">
        <v>4.400000517119956E+16</v>
      </c>
      <c r="S406" s="55">
        <v>35055</v>
      </c>
      <c r="T406" s="52">
        <v>1995</v>
      </c>
      <c r="U406" s="52" t="s">
        <v>2471</v>
      </c>
      <c r="V406" s="52"/>
      <c r="W406" s="55">
        <v>35500</v>
      </c>
      <c r="X406" s="52">
        <v>0</v>
      </c>
      <c r="Y406" s="52">
        <v>0</v>
      </c>
      <c r="Z406" s="53"/>
      <c r="AA406" s="53"/>
      <c r="AB406" s="53" t="s">
        <v>2730</v>
      </c>
      <c r="AC406" s="53" t="s">
        <v>2385</v>
      </c>
      <c r="AD406" s="53"/>
      <c r="AE406" s="52" t="s">
        <v>2387</v>
      </c>
      <c r="AF406" s="56">
        <v>45114.25</v>
      </c>
    </row>
    <row r="407" spans="3:32">
      <c r="C407" s="102">
        <v>398</v>
      </c>
      <c r="D407" s="103"/>
      <c r="E407" s="52" t="s">
        <v>4725</v>
      </c>
      <c r="F407" s="104" t="s">
        <v>4726</v>
      </c>
      <c r="G407" s="105"/>
      <c r="H407" s="103"/>
      <c r="I407" s="104" t="s">
        <v>246</v>
      </c>
      <c r="J407" s="103"/>
      <c r="K407" s="52" t="s">
        <v>4727</v>
      </c>
      <c r="L407" s="53" t="s">
        <v>2398</v>
      </c>
      <c r="M407" s="53" t="s">
        <v>2399</v>
      </c>
      <c r="N407" s="53" t="s">
        <v>2453</v>
      </c>
      <c r="O407" s="53" t="s">
        <v>2511</v>
      </c>
      <c r="P407" s="53" t="s">
        <v>2455</v>
      </c>
      <c r="Q407" s="52" t="s">
        <v>2380</v>
      </c>
      <c r="R407" s="54">
        <v>4.4011000434201208E+16</v>
      </c>
      <c r="S407" s="55">
        <v>41213</v>
      </c>
      <c r="T407" s="52">
        <v>2012</v>
      </c>
      <c r="U407" s="52" t="s">
        <v>2400</v>
      </c>
      <c r="V407" s="55">
        <v>41521</v>
      </c>
      <c r="W407" s="52"/>
      <c r="X407" s="52">
        <v>2</v>
      </c>
      <c r="Y407" s="52">
        <v>25</v>
      </c>
      <c r="Z407" s="53" t="s">
        <v>4728</v>
      </c>
      <c r="AA407" s="53" t="s">
        <v>4729</v>
      </c>
      <c r="AB407" s="53" t="s">
        <v>2441</v>
      </c>
      <c r="AC407" s="53" t="s">
        <v>2442</v>
      </c>
      <c r="AD407" s="53" t="s">
        <v>4730</v>
      </c>
      <c r="AE407" s="52" t="s">
        <v>2444</v>
      </c>
      <c r="AF407" s="56">
        <v>45114.25</v>
      </c>
    </row>
    <row r="408" spans="3:32">
      <c r="C408" s="102">
        <v>399</v>
      </c>
      <c r="D408" s="103"/>
      <c r="E408" s="52" t="s">
        <v>4731</v>
      </c>
      <c r="F408" s="104" t="s">
        <v>4732</v>
      </c>
      <c r="G408" s="105"/>
      <c r="H408" s="103"/>
      <c r="I408" s="104" t="s">
        <v>247</v>
      </c>
      <c r="J408" s="103"/>
      <c r="K408" s="52" t="s">
        <v>4733</v>
      </c>
      <c r="L408" s="53" t="s">
        <v>2398</v>
      </c>
      <c r="M408" s="53" t="s">
        <v>2399</v>
      </c>
      <c r="N408" s="53" t="s">
        <v>2377</v>
      </c>
      <c r="O408" s="53" t="s">
        <v>2378</v>
      </c>
      <c r="P408" s="53" t="s">
        <v>2379</v>
      </c>
      <c r="Q408" s="52" t="s">
        <v>2380</v>
      </c>
      <c r="R408" s="54">
        <v>4.4000004783199584E+16</v>
      </c>
      <c r="S408" s="55">
        <v>35047</v>
      </c>
      <c r="T408" s="52">
        <v>1995</v>
      </c>
      <c r="U408" s="52" t="s">
        <v>2471</v>
      </c>
      <c r="V408" s="55">
        <v>35187</v>
      </c>
      <c r="W408" s="52"/>
      <c r="X408" s="52">
        <v>1</v>
      </c>
      <c r="Y408" s="52">
        <v>3</v>
      </c>
      <c r="Z408" s="53" t="s">
        <v>4734</v>
      </c>
      <c r="AA408" s="53" t="s">
        <v>4735</v>
      </c>
      <c r="AB408" s="53" t="s">
        <v>2384</v>
      </c>
      <c r="AC408" s="53" t="s">
        <v>2385</v>
      </c>
      <c r="AD408" s="53" t="s">
        <v>4736</v>
      </c>
      <c r="AE408" s="52" t="s">
        <v>2387</v>
      </c>
      <c r="AF408" s="56">
        <v>45114.25</v>
      </c>
    </row>
    <row r="409" spans="3:32">
      <c r="C409" s="102">
        <v>400</v>
      </c>
      <c r="D409" s="103"/>
      <c r="E409" s="52" t="s">
        <v>4737</v>
      </c>
      <c r="F409" s="104" t="s">
        <v>4738</v>
      </c>
      <c r="G409" s="105"/>
      <c r="H409" s="103"/>
      <c r="I409" s="104" t="s">
        <v>248</v>
      </c>
      <c r="J409" s="103"/>
      <c r="K409" s="52" t="s">
        <v>4739</v>
      </c>
      <c r="L409" s="53" t="s">
        <v>2398</v>
      </c>
      <c r="M409" s="53" t="s">
        <v>2399</v>
      </c>
      <c r="N409" s="53" t="s">
        <v>2453</v>
      </c>
      <c r="O409" s="53" t="s">
        <v>2511</v>
      </c>
      <c r="P409" s="53" t="s">
        <v>2455</v>
      </c>
      <c r="Q409" s="52" t="s">
        <v>2380</v>
      </c>
      <c r="R409" s="54">
        <v>4.4011000022201688E+16</v>
      </c>
      <c r="S409" s="55">
        <v>42451</v>
      </c>
      <c r="T409" s="52">
        <v>2016</v>
      </c>
      <c r="U409" s="52" t="s">
        <v>2560</v>
      </c>
      <c r="V409" s="55">
        <v>42486</v>
      </c>
      <c r="W409" s="52"/>
      <c r="X409" s="52">
        <v>2</v>
      </c>
      <c r="Y409" s="52">
        <v>27</v>
      </c>
      <c r="Z409" s="53" t="s">
        <v>4740</v>
      </c>
      <c r="AA409" s="53" t="s">
        <v>4046</v>
      </c>
      <c r="AB409" s="53" t="s">
        <v>2641</v>
      </c>
      <c r="AC409" s="53" t="s">
        <v>2642</v>
      </c>
      <c r="AD409" s="53" t="s">
        <v>4741</v>
      </c>
      <c r="AE409" s="52" t="s">
        <v>2517</v>
      </c>
      <c r="AF409" s="56">
        <v>45114.25</v>
      </c>
    </row>
    <row r="410" spans="3:32">
      <c r="C410" s="102">
        <v>401</v>
      </c>
      <c r="D410" s="103"/>
      <c r="E410" s="52" t="s">
        <v>4742</v>
      </c>
      <c r="F410" s="104" t="s">
        <v>4743</v>
      </c>
      <c r="G410" s="105"/>
      <c r="H410" s="103"/>
      <c r="I410" s="104" t="s">
        <v>249</v>
      </c>
      <c r="J410" s="103"/>
      <c r="K410" s="52" t="s">
        <v>4744</v>
      </c>
      <c r="L410" s="53" t="s">
        <v>2398</v>
      </c>
      <c r="M410" s="53" t="s">
        <v>2399</v>
      </c>
      <c r="N410" s="53" t="s">
        <v>2377</v>
      </c>
      <c r="O410" s="53" t="s">
        <v>2378</v>
      </c>
      <c r="P410" s="53" t="s">
        <v>2379</v>
      </c>
      <c r="Q410" s="52" t="s">
        <v>2380</v>
      </c>
      <c r="R410" s="54">
        <v>300000016691984</v>
      </c>
      <c r="S410" s="55">
        <v>31112</v>
      </c>
      <c r="T410" s="52">
        <v>1985</v>
      </c>
      <c r="U410" s="52" t="s">
        <v>2560</v>
      </c>
      <c r="V410" s="55">
        <v>31048</v>
      </c>
      <c r="W410" s="52"/>
      <c r="X410" s="52">
        <v>2</v>
      </c>
      <c r="Y410" s="52">
        <v>12</v>
      </c>
      <c r="Z410" s="53" t="s">
        <v>4745</v>
      </c>
      <c r="AA410" s="53" t="s">
        <v>4746</v>
      </c>
      <c r="AB410" s="53" t="s">
        <v>3069</v>
      </c>
      <c r="AC410" s="53" t="s">
        <v>2385</v>
      </c>
      <c r="AD410" s="53" t="s">
        <v>4747</v>
      </c>
      <c r="AE410" s="52" t="s">
        <v>2387</v>
      </c>
      <c r="AF410" s="56">
        <v>45114.25</v>
      </c>
    </row>
    <row r="411" spans="3:32">
      <c r="C411" s="102">
        <v>402</v>
      </c>
      <c r="D411" s="103"/>
      <c r="E411" s="52" t="s">
        <v>4748</v>
      </c>
      <c r="F411" s="104" t="s">
        <v>4749</v>
      </c>
      <c r="G411" s="105"/>
      <c r="H411" s="103"/>
      <c r="I411" s="104" t="s">
        <v>250</v>
      </c>
      <c r="J411" s="103"/>
      <c r="K411" s="52" t="s">
        <v>4750</v>
      </c>
      <c r="L411" s="53" t="s">
        <v>2398</v>
      </c>
      <c r="M411" s="53" t="s">
        <v>2399</v>
      </c>
      <c r="N411" s="53" t="s">
        <v>2453</v>
      </c>
      <c r="O411" s="53" t="s">
        <v>2470</v>
      </c>
      <c r="P411" s="53" t="s">
        <v>2455</v>
      </c>
      <c r="Q411" s="52" t="s">
        <v>2380</v>
      </c>
      <c r="R411" s="54">
        <v>183091980</v>
      </c>
      <c r="S411" s="55">
        <v>33094</v>
      </c>
      <c r="T411" s="52">
        <v>1990</v>
      </c>
      <c r="U411" s="52" t="s">
        <v>2381</v>
      </c>
      <c r="V411" s="55">
        <v>33297</v>
      </c>
      <c r="W411" s="52"/>
      <c r="X411" s="52">
        <v>5</v>
      </c>
      <c r="Y411" s="52">
        <v>3</v>
      </c>
      <c r="Z411" s="53" t="s">
        <v>4751</v>
      </c>
      <c r="AA411" s="53" t="s">
        <v>4752</v>
      </c>
      <c r="AB411" s="53" t="s">
        <v>2384</v>
      </c>
      <c r="AC411" s="53" t="s">
        <v>2385</v>
      </c>
      <c r="AD411" s="53" t="s">
        <v>4753</v>
      </c>
      <c r="AE411" s="52" t="s">
        <v>2387</v>
      </c>
      <c r="AF411" s="56">
        <v>45114.25</v>
      </c>
    </row>
    <row r="412" spans="3:32">
      <c r="C412" s="102">
        <v>403</v>
      </c>
      <c r="D412" s="103"/>
      <c r="E412" s="52" t="s">
        <v>4754</v>
      </c>
      <c r="F412" s="104" t="s">
        <v>4755</v>
      </c>
      <c r="G412" s="105"/>
      <c r="H412" s="103"/>
      <c r="I412" s="104" t="s">
        <v>4756</v>
      </c>
      <c r="J412" s="103"/>
      <c r="K412" s="52" t="s">
        <v>4757</v>
      </c>
      <c r="L412" s="53" t="s">
        <v>2559</v>
      </c>
      <c r="M412" s="53" t="s">
        <v>2376</v>
      </c>
      <c r="N412" s="53" t="s">
        <v>2453</v>
      </c>
      <c r="O412" s="53" t="s">
        <v>2470</v>
      </c>
      <c r="P412" s="53" t="s">
        <v>2455</v>
      </c>
      <c r="Q412" s="52" t="s">
        <v>2380</v>
      </c>
      <c r="R412" s="54">
        <v>440000032821993</v>
      </c>
      <c r="S412" s="55">
        <v>34305</v>
      </c>
      <c r="T412" s="52">
        <v>1993</v>
      </c>
      <c r="U412" s="52" t="s">
        <v>2471</v>
      </c>
      <c r="V412" s="55">
        <v>34306</v>
      </c>
      <c r="W412" s="55">
        <v>38163</v>
      </c>
      <c r="X412" s="52">
        <v>0</v>
      </c>
      <c r="Y412" s="52">
        <v>0</v>
      </c>
      <c r="Z412" s="53"/>
      <c r="AA412" s="53"/>
      <c r="AB412" s="53" t="s">
        <v>2954</v>
      </c>
      <c r="AC412" s="53" t="s">
        <v>2955</v>
      </c>
      <c r="AD412" s="53"/>
      <c r="AE412" s="52" t="s">
        <v>2406</v>
      </c>
      <c r="AF412" s="56">
        <v>45114.25</v>
      </c>
    </row>
    <row r="413" spans="3:32">
      <c r="C413" s="102">
        <v>404</v>
      </c>
      <c r="D413" s="103"/>
      <c r="E413" s="52" t="s">
        <v>4758</v>
      </c>
      <c r="F413" s="104" t="s">
        <v>4759</v>
      </c>
      <c r="G413" s="105"/>
      <c r="H413" s="103"/>
      <c r="I413" s="104" t="s">
        <v>4760</v>
      </c>
      <c r="J413" s="103"/>
      <c r="K413" s="52" t="s">
        <v>4761</v>
      </c>
      <c r="L413" s="53" t="s">
        <v>2375</v>
      </c>
      <c r="M413" s="53" t="s">
        <v>2376</v>
      </c>
      <c r="N413" s="53" t="s">
        <v>2377</v>
      </c>
      <c r="O413" s="53" t="s">
        <v>2378</v>
      </c>
      <c r="P413" s="53" t="s">
        <v>2379</v>
      </c>
      <c r="Q413" s="52" t="s">
        <v>2380</v>
      </c>
      <c r="R413" s="54">
        <v>3018741979</v>
      </c>
      <c r="S413" s="55">
        <v>29125</v>
      </c>
      <c r="T413" s="52">
        <v>1979</v>
      </c>
      <c r="U413" s="52" t="s">
        <v>2464</v>
      </c>
      <c r="V413" s="55">
        <v>29125</v>
      </c>
      <c r="W413" s="55">
        <v>43236</v>
      </c>
      <c r="X413" s="52">
        <v>0</v>
      </c>
      <c r="Y413" s="52">
        <v>0</v>
      </c>
      <c r="Z413" s="53" t="s">
        <v>4762</v>
      </c>
      <c r="AA413" s="53" t="s">
        <v>4763</v>
      </c>
      <c r="AB413" s="53" t="s">
        <v>2384</v>
      </c>
      <c r="AC413" s="53" t="s">
        <v>2385</v>
      </c>
      <c r="AD413" s="53" t="s">
        <v>4764</v>
      </c>
      <c r="AE413" s="52" t="s">
        <v>2387</v>
      </c>
      <c r="AF413" s="56">
        <v>45114.25</v>
      </c>
    </row>
    <row r="414" spans="3:32">
      <c r="C414" s="102">
        <v>405</v>
      </c>
      <c r="D414" s="103"/>
      <c r="E414" s="52" t="s">
        <v>4765</v>
      </c>
      <c r="F414" s="104" t="s">
        <v>4766</v>
      </c>
      <c r="G414" s="105"/>
      <c r="H414" s="103"/>
      <c r="I414" s="104" t="s">
        <v>4767</v>
      </c>
      <c r="J414" s="103"/>
      <c r="K414" s="52" t="s">
        <v>4768</v>
      </c>
      <c r="L414" s="53" t="s">
        <v>2375</v>
      </c>
      <c r="M414" s="53" t="s">
        <v>2376</v>
      </c>
      <c r="N414" s="53" t="s">
        <v>2377</v>
      </c>
      <c r="O414" s="53" t="s">
        <v>2378</v>
      </c>
      <c r="P414" s="53" t="s">
        <v>2379</v>
      </c>
      <c r="Q414" s="52" t="s">
        <v>2380</v>
      </c>
      <c r="R414" s="54">
        <v>4.4000001363200632E+16</v>
      </c>
      <c r="S414" s="55">
        <v>38855</v>
      </c>
      <c r="T414" s="52">
        <v>2006</v>
      </c>
      <c r="U414" s="52" t="s">
        <v>2456</v>
      </c>
      <c r="V414" s="55">
        <v>39449</v>
      </c>
      <c r="W414" s="55">
        <v>42192</v>
      </c>
      <c r="X414" s="52">
        <v>0</v>
      </c>
      <c r="Y414" s="52">
        <v>0</v>
      </c>
      <c r="Z414" s="53" t="s">
        <v>4769</v>
      </c>
      <c r="AA414" s="53" t="s">
        <v>3328</v>
      </c>
      <c r="AB414" s="53" t="s">
        <v>2384</v>
      </c>
      <c r="AC414" s="53" t="s">
        <v>2385</v>
      </c>
      <c r="AD414" s="53"/>
      <c r="AE414" s="52" t="s">
        <v>2387</v>
      </c>
      <c r="AF414" s="56">
        <v>45114.25</v>
      </c>
    </row>
    <row r="415" spans="3:32">
      <c r="C415" s="102">
        <v>406</v>
      </c>
      <c r="D415" s="103"/>
      <c r="E415" s="52" t="s">
        <v>4770</v>
      </c>
      <c r="F415" s="104" t="s">
        <v>4771</v>
      </c>
      <c r="G415" s="105"/>
      <c r="H415" s="103"/>
      <c r="I415" s="104" t="s">
        <v>251</v>
      </c>
      <c r="J415" s="103"/>
      <c r="K415" s="52" t="s">
        <v>4772</v>
      </c>
      <c r="L415" s="53" t="s">
        <v>2398</v>
      </c>
      <c r="M415" s="53" t="s">
        <v>2399</v>
      </c>
      <c r="N415" s="53" t="s">
        <v>2377</v>
      </c>
      <c r="O415" s="53" t="s">
        <v>2378</v>
      </c>
      <c r="P415" s="53" t="s">
        <v>2379</v>
      </c>
      <c r="Q415" s="52" t="s">
        <v>2380</v>
      </c>
      <c r="R415" s="54">
        <v>240000002431992</v>
      </c>
      <c r="S415" s="55">
        <v>33877</v>
      </c>
      <c r="T415" s="52">
        <v>1992</v>
      </c>
      <c r="U415" s="52" t="s">
        <v>2464</v>
      </c>
      <c r="V415" s="55">
        <v>33906</v>
      </c>
      <c r="W415" s="52"/>
      <c r="X415" s="52">
        <v>1</v>
      </c>
      <c r="Y415" s="52">
        <v>18</v>
      </c>
      <c r="Z415" s="53" t="s">
        <v>4773</v>
      </c>
      <c r="AA415" s="53" t="s">
        <v>3328</v>
      </c>
      <c r="AB415" s="53" t="s">
        <v>2384</v>
      </c>
      <c r="AC415" s="53" t="s">
        <v>2385</v>
      </c>
      <c r="AD415" s="53" t="s">
        <v>4774</v>
      </c>
      <c r="AE415" s="52" t="s">
        <v>2387</v>
      </c>
      <c r="AF415" s="56">
        <v>45114.25</v>
      </c>
    </row>
    <row r="416" spans="3:32">
      <c r="C416" s="102">
        <v>407</v>
      </c>
      <c r="D416" s="103"/>
      <c r="E416" s="52" t="s">
        <v>4775</v>
      </c>
      <c r="F416" s="104" t="s">
        <v>4776</v>
      </c>
      <c r="G416" s="105"/>
      <c r="H416" s="103"/>
      <c r="I416" s="104" t="s">
        <v>252</v>
      </c>
      <c r="J416" s="103"/>
      <c r="K416" s="52" t="s">
        <v>4777</v>
      </c>
      <c r="L416" s="53" t="s">
        <v>2398</v>
      </c>
      <c r="M416" s="53" t="s">
        <v>2399</v>
      </c>
      <c r="N416" s="53" t="s">
        <v>2377</v>
      </c>
      <c r="O416" s="53" t="s">
        <v>2378</v>
      </c>
      <c r="P416" s="53" t="s">
        <v>2379</v>
      </c>
      <c r="Q416" s="52" t="s">
        <v>2380</v>
      </c>
      <c r="R416" s="54">
        <v>139101980</v>
      </c>
      <c r="S416" s="55">
        <v>29349</v>
      </c>
      <c r="T416" s="52">
        <v>1980</v>
      </c>
      <c r="U416" s="52" t="s">
        <v>2456</v>
      </c>
      <c r="V416" s="55">
        <v>29305</v>
      </c>
      <c r="W416" s="52"/>
      <c r="X416" s="52">
        <v>1</v>
      </c>
      <c r="Y416" s="52">
        <v>15</v>
      </c>
      <c r="Z416" s="53" t="s">
        <v>4778</v>
      </c>
      <c r="AA416" s="53" t="s">
        <v>4779</v>
      </c>
      <c r="AB416" s="53" t="s">
        <v>2384</v>
      </c>
      <c r="AC416" s="53" t="s">
        <v>2385</v>
      </c>
      <c r="AD416" s="53" t="s">
        <v>4780</v>
      </c>
      <c r="AE416" s="52" t="s">
        <v>2387</v>
      </c>
      <c r="AF416" s="56">
        <v>45114.25</v>
      </c>
    </row>
    <row r="417" spans="3:32">
      <c r="C417" s="102">
        <v>408</v>
      </c>
      <c r="D417" s="103"/>
      <c r="E417" s="52" t="s">
        <v>4781</v>
      </c>
      <c r="F417" s="104" t="s">
        <v>4782</v>
      </c>
      <c r="G417" s="105"/>
      <c r="H417" s="103"/>
      <c r="I417" s="104" t="s">
        <v>253</v>
      </c>
      <c r="J417" s="103"/>
      <c r="K417" s="52" t="s">
        <v>4783</v>
      </c>
      <c r="L417" s="53" t="s">
        <v>2398</v>
      </c>
      <c r="M417" s="53" t="s">
        <v>2399</v>
      </c>
      <c r="N417" s="53" t="s">
        <v>2453</v>
      </c>
      <c r="O417" s="53" t="s">
        <v>2454</v>
      </c>
      <c r="P417" s="53" t="s">
        <v>2455</v>
      </c>
      <c r="Q417" s="52" t="s">
        <v>2380</v>
      </c>
      <c r="R417" s="54">
        <v>194671981</v>
      </c>
      <c r="S417" s="55">
        <v>29734</v>
      </c>
      <c r="T417" s="52">
        <v>1981</v>
      </c>
      <c r="U417" s="52" t="s">
        <v>2456</v>
      </c>
      <c r="V417" s="55">
        <v>31472</v>
      </c>
      <c r="W417" s="52"/>
      <c r="X417" s="52">
        <v>3</v>
      </c>
      <c r="Y417" s="52">
        <v>2</v>
      </c>
      <c r="Z417" s="53" t="s">
        <v>4784</v>
      </c>
      <c r="AA417" s="53" t="s">
        <v>4785</v>
      </c>
      <c r="AB417" s="53" t="s">
        <v>2539</v>
      </c>
      <c r="AC417" s="53" t="s">
        <v>2540</v>
      </c>
      <c r="AD417" s="53" t="s">
        <v>4786</v>
      </c>
      <c r="AE417" s="52" t="s">
        <v>2542</v>
      </c>
      <c r="AF417" s="56">
        <v>45114.25</v>
      </c>
    </row>
    <row r="418" spans="3:32">
      <c r="C418" s="102">
        <v>409</v>
      </c>
      <c r="D418" s="103"/>
      <c r="E418" s="52" t="s">
        <v>4787</v>
      </c>
      <c r="F418" s="104" t="s">
        <v>4788</v>
      </c>
      <c r="G418" s="105"/>
      <c r="H418" s="103"/>
      <c r="I418" s="104" t="s">
        <v>254</v>
      </c>
      <c r="J418" s="103"/>
      <c r="K418" s="52" t="s">
        <v>4789</v>
      </c>
      <c r="L418" s="53" t="s">
        <v>2398</v>
      </c>
      <c r="M418" s="53" t="s">
        <v>2399</v>
      </c>
      <c r="N418" s="53" t="s">
        <v>2377</v>
      </c>
      <c r="O418" s="53" t="s">
        <v>2378</v>
      </c>
      <c r="P418" s="53" t="s">
        <v>2379</v>
      </c>
      <c r="Q418" s="52" t="s">
        <v>2380</v>
      </c>
      <c r="R418" s="54">
        <v>300000008551984</v>
      </c>
      <c r="S418" s="55">
        <v>30994</v>
      </c>
      <c r="T418" s="52">
        <v>1984</v>
      </c>
      <c r="U418" s="52" t="s">
        <v>2484</v>
      </c>
      <c r="V418" s="55">
        <v>32203</v>
      </c>
      <c r="W418" s="52"/>
      <c r="X418" s="52">
        <v>1</v>
      </c>
      <c r="Y418" s="52">
        <v>2</v>
      </c>
      <c r="Z418" s="53" t="s">
        <v>4790</v>
      </c>
      <c r="AA418" s="53" t="s">
        <v>4791</v>
      </c>
      <c r="AB418" s="53" t="s">
        <v>2441</v>
      </c>
      <c r="AC418" s="53" t="s">
        <v>2442</v>
      </c>
      <c r="AD418" s="53" t="s">
        <v>4792</v>
      </c>
      <c r="AE418" s="52" t="s">
        <v>2444</v>
      </c>
      <c r="AF418" s="56">
        <v>45114.25</v>
      </c>
    </row>
    <row r="419" spans="3:32" ht="23">
      <c r="C419" s="102">
        <v>410</v>
      </c>
      <c r="D419" s="103"/>
      <c r="E419" s="52" t="s">
        <v>4793</v>
      </c>
      <c r="F419" s="104" t="s">
        <v>4794</v>
      </c>
      <c r="G419" s="105"/>
      <c r="H419" s="103"/>
      <c r="I419" s="104" t="s">
        <v>255</v>
      </c>
      <c r="J419" s="103"/>
      <c r="K419" s="52" t="s">
        <v>4795</v>
      </c>
      <c r="L419" s="53" t="s">
        <v>4126</v>
      </c>
      <c r="M419" s="53" t="s">
        <v>4127</v>
      </c>
      <c r="N419" s="53" t="s">
        <v>2377</v>
      </c>
      <c r="O419" s="53" t="s">
        <v>2378</v>
      </c>
      <c r="P419" s="53" t="s">
        <v>2379</v>
      </c>
      <c r="Q419" s="52" t="s">
        <v>2380</v>
      </c>
      <c r="R419" s="54">
        <v>4.4011006713202168E+16</v>
      </c>
      <c r="S419" s="55">
        <v>44575</v>
      </c>
      <c r="T419" s="52">
        <v>2022</v>
      </c>
      <c r="U419" s="52" t="s">
        <v>2412</v>
      </c>
      <c r="V419" s="52"/>
      <c r="W419" s="52"/>
      <c r="X419" s="52">
        <v>1</v>
      </c>
      <c r="Y419" s="52">
        <v>1</v>
      </c>
      <c r="Z419" s="53" t="s">
        <v>4796</v>
      </c>
      <c r="AA419" s="53" t="s">
        <v>4797</v>
      </c>
      <c r="AB419" s="53" t="s">
        <v>2539</v>
      </c>
      <c r="AC419" s="53" t="s">
        <v>2540</v>
      </c>
      <c r="AD419" s="53"/>
      <c r="AE419" s="52" t="s">
        <v>2542</v>
      </c>
      <c r="AF419" s="56">
        <v>45114.25</v>
      </c>
    </row>
    <row r="420" spans="3:32">
      <c r="C420" s="102">
        <v>411</v>
      </c>
      <c r="D420" s="103"/>
      <c r="E420" s="52" t="s">
        <v>4798</v>
      </c>
      <c r="F420" s="104" t="s">
        <v>4794</v>
      </c>
      <c r="G420" s="105"/>
      <c r="H420" s="103"/>
      <c r="I420" s="104" t="s">
        <v>889</v>
      </c>
      <c r="J420" s="103"/>
      <c r="K420" s="52" t="s">
        <v>4799</v>
      </c>
      <c r="L420" s="53" t="s">
        <v>2375</v>
      </c>
      <c r="M420" s="53" t="s">
        <v>2376</v>
      </c>
      <c r="N420" s="53" t="s">
        <v>2377</v>
      </c>
      <c r="O420" s="53" t="s">
        <v>2378</v>
      </c>
      <c r="P420" s="53" t="s">
        <v>2379</v>
      </c>
      <c r="Q420" s="52" t="s">
        <v>2380</v>
      </c>
      <c r="R420" s="54">
        <v>4.4000009605199696E+16</v>
      </c>
      <c r="S420" s="55">
        <v>35391</v>
      </c>
      <c r="T420" s="52">
        <v>1996</v>
      </c>
      <c r="U420" s="52" t="s">
        <v>2484</v>
      </c>
      <c r="V420" s="55">
        <v>35422</v>
      </c>
      <c r="W420" s="55">
        <v>43005</v>
      </c>
      <c r="X420" s="52">
        <v>0</v>
      </c>
      <c r="Y420" s="52">
        <v>0</v>
      </c>
      <c r="Z420" s="53" t="s">
        <v>4800</v>
      </c>
      <c r="AA420" s="53" t="s">
        <v>4801</v>
      </c>
      <c r="AB420" s="53" t="s">
        <v>2539</v>
      </c>
      <c r="AC420" s="53" t="s">
        <v>2540</v>
      </c>
      <c r="AD420" s="53" t="s">
        <v>4802</v>
      </c>
      <c r="AE420" s="52" t="s">
        <v>2542</v>
      </c>
      <c r="AF420" s="56">
        <v>45114.25</v>
      </c>
    </row>
    <row r="421" spans="3:32">
      <c r="C421" s="102">
        <v>412</v>
      </c>
      <c r="D421" s="103"/>
      <c r="E421" s="52" t="s">
        <v>4803</v>
      </c>
      <c r="F421" s="104" t="s">
        <v>4804</v>
      </c>
      <c r="G421" s="105"/>
      <c r="H421" s="103"/>
      <c r="I421" s="104" t="s">
        <v>256</v>
      </c>
      <c r="J421" s="103"/>
      <c r="K421" s="52" t="s">
        <v>4805</v>
      </c>
      <c r="L421" s="53" t="s">
        <v>2398</v>
      </c>
      <c r="M421" s="53" t="s">
        <v>2399</v>
      </c>
      <c r="N421" s="53" t="s">
        <v>2377</v>
      </c>
      <c r="O421" s="53" t="s">
        <v>2411</v>
      </c>
      <c r="P421" s="53" t="s">
        <v>2411</v>
      </c>
      <c r="Q421" s="52" t="s">
        <v>2380</v>
      </c>
      <c r="R421" s="54">
        <v>4.4011002636202256E+16</v>
      </c>
      <c r="S421" s="55">
        <v>40095</v>
      </c>
      <c r="T421" s="52">
        <v>2009</v>
      </c>
      <c r="U421" s="52" t="s">
        <v>2400</v>
      </c>
      <c r="V421" s="55">
        <v>40210</v>
      </c>
      <c r="W421" s="52"/>
      <c r="X421" s="52">
        <v>1</v>
      </c>
      <c r="Y421" s="52">
        <v>1</v>
      </c>
      <c r="Z421" s="53" t="s">
        <v>4806</v>
      </c>
      <c r="AA421" s="53" t="s">
        <v>4807</v>
      </c>
      <c r="AB421" s="53" t="s">
        <v>2384</v>
      </c>
      <c r="AC421" s="53" t="s">
        <v>2385</v>
      </c>
      <c r="AD421" s="53" t="s">
        <v>4808</v>
      </c>
      <c r="AE421" s="52" t="s">
        <v>2387</v>
      </c>
      <c r="AF421" s="56">
        <v>45114.25</v>
      </c>
    </row>
    <row r="422" spans="3:32">
      <c r="C422" s="102">
        <v>413</v>
      </c>
      <c r="D422" s="103"/>
      <c r="E422" s="52" t="s">
        <v>4809</v>
      </c>
      <c r="F422" s="104" t="s">
        <v>4810</v>
      </c>
      <c r="G422" s="105"/>
      <c r="H422" s="103"/>
      <c r="I422" s="104" t="s">
        <v>4811</v>
      </c>
      <c r="J422" s="103"/>
      <c r="K422" s="52" t="s">
        <v>3728</v>
      </c>
      <c r="L422" s="53" t="s">
        <v>4812</v>
      </c>
      <c r="M422" s="53" t="s">
        <v>2376</v>
      </c>
      <c r="N422" s="53" t="s">
        <v>2377</v>
      </c>
      <c r="O422" s="53" t="s">
        <v>2411</v>
      </c>
      <c r="P422" s="53" t="s">
        <v>2411</v>
      </c>
      <c r="Q422" s="52" t="s">
        <v>2380</v>
      </c>
      <c r="R422" s="54">
        <v>4.4000004172200712E+16</v>
      </c>
      <c r="S422" s="55">
        <v>39769</v>
      </c>
      <c r="T422" s="52">
        <v>2008</v>
      </c>
      <c r="U422" s="52" t="s">
        <v>2484</v>
      </c>
      <c r="V422" s="52"/>
      <c r="W422" s="55">
        <v>40108</v>
      </c>
      <c r="X422" s="52">
        <v>0</v>
      </c>
      <c r="Y422" s="52">
        <v>0</v>
      </c>
      <c r="Z422" s="53" t="s">
        <v>4813</v>
      </c>
      <c r="AA422" s="53" t="s">
        <v>4814</v>
      </c>
      <c r="AB422" s="53" t="s">
        <v>3730</v>
      </c>
      <c r="AC422" s="53" t="s">
        <v>2540</v>
      </c>
      <c r="AD422" s="53"/>
      <c r="AE422" s="52" t="s">
        <v>2542</v>
      </c>
      <c r="AF422" s="56">
        <v>45114.25</v>
      </c>
    </row>
    <row r="423" spans="3:32">
      <c r="C423" s="102">
        <v>414</v>
      </c>
      <c r="D423" s="103"/>
      <c r="E423" s="52" t="s">
        <v>4815</v>
      </c>
      <c r="F423" s="104" t="s">
        <v>4816</v>
      </c>
      <c r="G423" s="105"/>
      <c r="H423" s="103"/>
      <c r="I423" s="104" t="s">
        <v>4817</v>
      </c>
      <c r="J423" s="103"/>
      <c r="K423" s="52" t="s">
        <v>4818</v>
      </c>
      <c r="L423" s="53" t="s">
        <v>2375</v>
      </c>
      <c r="M423" s="53" t="s">
        <v>2376</v>
      </c>
      <c r="N423" s="53" t="s">
        <v>2377</v>
      </c>
      <c r="O423" s="53" t="s">
        <v>2378</v>
      </c>
      <c r="P423" s="53" t="s">
        <v>2379</v>
      </c>
      <c r="Q423" s="52" t="s">
        <v>2380</v>
      </c>
      <c r="R423" s="54">
        <v>2400000764490</v>
      </c>
      <c r="S423" s="55">
        <v>33168</v>
      </c>
      <c r="T423" s="52">
        <v>1990</v>
      </c>
      <c r="U423" s="52" t="s">
        <v>2400</v>
      </c>
      <c r="V423" s="55">
        <v>33235</v>
      </c>
      <c r="W423" s="55">
        <v>40711</v>
      </c>
      <c r="X423" s="52">
        <v>0</v>
      </c>
      <c r="Y423" s="52">
        <v>0</v>
      </c>
      <c r="Z423" s="53" t="s">
        <v>4819</v>
      </c>
      <c r="AA423" s="53" t="s">
        <v>3996</v>
      </c>
      <c r="AB423" s="53" t="s">
        <v>2384</v>
      </c>
      <c r="AC423" s="53" t="s">
        <v>2385</v>
      </c>
      <c r="AD423" s="53" t="s">
        <v>4820</v>
      </c>
      <c r="AE423" s="52" t="s">
        <v>2387</v>
      </c>
      <c r="AF423" s="56">
        <v>45114.25</v>
      </c>
    </row>
    <row r="424" spans="3:32">
      <c r="C424" s="102">
        <v>415</v>
      </c>
      <c r="D424" s="103"/>
      <c r="E424" s="52" t="s">
        <v>4821</v>
      </c>
      <c r="F424" s="104" t="s">
        <v>4822</v>
      </c>
      <c r="G424" s="105"/>
      <c r="H424" s="103"/>
      <c r="I424" s="104" t="s">
        <v>257</v>
      </c>
      <c r="J424" s="103"/>
      <c r="K424" s="52" t="s">
        <v>4823</v>
      </c>
      <c r="L424" s="53" t="s">
        <v>2398</v>
      </c>
      <c r="M424" s="53" t="s">
        <v>2399</v>
      </c>
      <c r="N424" s="53" t="s">
        <v>2453</v>
      </c>
      <c r="O424" s="53" t="s">
        <v>2511</v>
      </c>
      <c r="P424" s="53" t="s">
        <v>2455</v>
      </c>
      <c r="Q424" s="52" t="s">
        <v>2380</v>
      </c>
      <c r="R424" s="54">
        <v>4.4011000027201616E+16</v>
      </c>
      <c r="S424" s="55">
        <v>42461</v>
      </c>
      <c r="T424" s="52">
        <v>2016</v>
      </c>
      <c r="U424" s="52" t="s">
        <v>2449</v>
      </c>
      <c r="V424" s="55">
        <v>42492</v>
      </c>
      <c r="W424" s="52"/>
      <c r="X424" s="52">
        <v>1</v>
      </c>
      <c r="Y424" s="52">
        <v>7</v>
      </c>
      <c r="Z424" s="53" t="s">
        <v>4824</v>
      </c>
      <c r="AA424" s="53" t="s">
        <v>4400</v>
      </c>
      <c r="AB424" s="53" t="s">
        <v>2908</v>
      </c>
      <c r="AC424" s="53" t="s">
        <v>2909</v>
      </c>
      <c r="AD424" s="53" t="s">
        <v>4825</v>
      </c>
      <c r="AE424" s="52" t="s">
        <v>2517</v>
      </c>
      <c r="AF424" s="56">
        <v>45114.25</v>
      </c>
    </row>
    <row r="425" spans="3:32">
      <c r="C425" s="102">
        <v>416</v>
      </c>
      <c r="D425" s="103"/>
      <c r="E425" s="52" t="s">
        <v>4826</v>
      </c>
      <c r="F425" s="104" t="s">
        <v>4827</v>
      </c>
      <c r="G425" s="105"/>
      <c r="H425" s="103"/>
      <c r="I425" s="104" t="s">
        <v>4828</v>
      </c>
      <c r="J425" s="103"/>
      <c r="K425" s="52" t="s">
        <v>4829</v>
      </c>
      <c r="L425" s="53" t="s">
        <v>2375</v>
      </c>
      <c r="M425" s="53" t="s">
        <v>2376</v>
      </c>
      <c r="N425" s="53" t="s">
        <v>2377</v>
      </c>
      <c r="O425" s="53" t="s">
        <v>2378</v>
      </c>
      <c r="P425" s="53" t="s">
        <v>2379</v>
      </c>
      <c r="Q425" s="52" t="s">
        <v>2380</v>
      </c>
      <c r="R425" s="54">
        <v>4.4000005454199752E+16</v>
      </c>
      <c r="S425" s="55">
        <v>35389</v>
      </c>
      <c r="T425" s="52">
        <v>1996</v>
      </c>
      <c r="U425" s="52" t="s">
        <v>2484</v>
      </c>
      <c r="V425" s="55">
        <v>35737</v>
      </c>
      <c r="W425" s="55">
        <v>40178</v>
      </c>
      <c r="X425" s="52">
        <v>0</v>
      </c>
      <c r="Y425" s="52">
        <v>0</v>
      </c>
      <c r="Z425" s="53" t="s">
        <v>4830</v>
      </c>
      <c r="AA425" s="53" t="s">
        <v>4831</v>
      </c>
      <c r="AB425" s="53" t="s">
        <v>2384</v>
      </c>
      <c r="AC425" s="53" t="s">
        <v>2385</v>
      </c>
      <c r="AD425" s="53"/>
      <c r="AE425" s="52" t="s">
        <v>2387</v>
      </c>
      <c r="AF425" s="56">
        <v>45114.25</v>
      </c>
    </row>
    <row r="426" spans="3:32">
      <c r="C426" s="102">
        <v>417</v>
      </c>
      <c r="D426" s="103"/>
      <c r="E426" s="52" t="s">
        <v>4832</v>
      </c>
      <c r="F426" s="104" t="s">
        <v>4833</v>
      </c>
      <c r="G426" s="105"/>
      <c r="H426" s="103"/>
      <c r="I426" s="104" t="s">
        <v>258</v>
      </c>
      <c r="J426" s="103"/>
      <c r="K426" s="52" t="s">
        <v>4834</v>
      </c>
      <c r="L426" s="53" t="s">
        <v>2398</v>
      </c>
      <c r="M426" s="53" t="s">
        <v>2399</v>
      </c>
      <c r="N426" s="53" t="s">
        <v>2377</v>
      </c>
      <c r="O426" s="53" t="s">
        <v>2378</v>
      </c>
      <c r="P426" s="53" t="s">
        <v>2379</v>
      </c>
      <c r="Q426" s="52" t="s">
        <v>2380</v>
      </c>
      <c r="R426" s="54">
        <v>4.4000000143200432E+16</v>
      </c>
      <c r="S426" s="55">
        <v>38019</v>
      </c>
      <c r="T426" s="52">
        <v>2004</v>
      </c>
      <c r="U426" s="52" t="s">
        <v>2521</v>
      </c>
      <c r="V426" s="55">
        <v>38019</v>
      </c>
      <c r="W426" s="52"/>
      <c r="X426" s="52">
        <v>3</v>
      </c>
      <c r="Y426" s="52">
        <v>37</v>
      </c>
      <c r="Z426" s="53" t="s">
        <v>4835</v>
      </c>
      <c r="AA426" s="53" t="s">
        <v>4836</v>
      </c>
      <c r="AB426" s="53" t="s">
        <v>2539</v>
      </c>
      <c r="AC426" s="53" t="s">
        <v>2540</v>
      </c>
      <c r="AD426" s="53" t="s">
        <v>4837</v>
      </c>
      <c r="AE426" s="52" t="s">
        <v>2542</v>
      </c>
      <c r="AF426" s="56">
        <v>45114.25</v>
      </c>
    </row>
    <row r="427" spans="3:32">
      <c r="C427" s="102">
        <v>418</v>
      </c>
      <c r="D427" s="103"/>
      <c r="E427" s="52" t="s">
        <v>4838</v>
      </c>
      <c r="F427" s="104" t="s">
        <v>4839</v>
      </c>
      <c r="G427" s="105"/>
      <c r="H427" s="103"/>
      <c r="I427" s="104" t="s">
        <v>259</v>
      </c>
      <c r="J427" s="103"/>
      <c r="K427" s="52" t="s">
        <v>4840</v>
      </c>
      <c r="L427" s="53" t="s">
        <v>2398</v>
      </c>
      <c r="M427" s="53" t="s">
        <v>2399</v>
      </c>
      <c r="N427" s="53" t="s">
        <v>2377</v>
      </c>
      <c r="O427" s="53" t="s">
        <v>2378</v>
      </c>
      <c r="P427" s="53" t="s">
        <v>2379</v>
      </c>
      <c r="Q427" s="52" t="s">
        <v>2380</v>
      </c>
      <c r="R427" s="54">
        <v>240000063081992</v>
      </c>
      <c r="S427" s="55">
        <v>33714</v>
      </c>
      <c r="T427" s="52">
        <v>1992</v>
      </c>
      <c r="U427" s="52" t="s">
        <v>2449</v>
      </c>
      <c r="V427" s="55">
        <v>33786</v>
      </c>
      <c r="W427" s="52"/>
      <c r="X427" s="52">
        <v>1</v>
      </c>
      <c r="Y427" s="52">
        <v>1</v>
      </c>
      <c r="Z427" s="53" t="s">
        <v>4841</v>
      </c>
      <c r="AA427" s="53" t="s">
        <v>4842</v>
      </c>
      <c r="AB427" s="53" t="s">
        <v>4843</v>
      </c>
      <c r="AC427" s="53" t="s">
        <v>2404</v>
      </c>
      <c r="AD427" s="53"/>
      <c r="AE427" s="52" t="s">
        <v>2406</v>
      </c>
      <c r="AF427" s="56">
        <v>45114.25</v>
      </c>
    </row>
    <row r="428" spans="3:32">
      <c r="C428" s="102">
        <v>419</v>
      </c>
      <c r="D428" s="103"/>
      <c r="E428" s="52" t="s">
        <v>4844</v>
      </c>
      <c r="F428" s="104" t="s">
        <v>4845</v>
      </c>
      <c r="G428" s="105"/>
      <c r="H428" s="103"/>
      <c r="I428" s="104" t="s">
        <v>260</v>
      </c>
      <c r="J428" s="103"/>
      <c r="K428" s="52" t="s">
        <v>4846</v>
      </c>
      <c r="L428" s="53" t="s">
        <v>2398</v>
      </c>
      <c r="M428" s="53" t="s">
        <v>2399</v>
      </c>
      <c r="N428" s="53" t="s">
        <v>2453</v>
      </c>
      <c r="O428" s="53" t="s">
        <v>2470</v>
      </c>
      <c r="P428" s="53" t="s">
        <v>2455</v>
      </c>
      <c r="Q428" s="52" t="s">
        <v>2380</v>
      </c>
      <c r="R428" s="54">
        <v>3027911979</v>
      </c>
      <c r="S428" s="55">
        <v>29385</v>
      </c>
      <c r="T428" s="52">
        <v>1980</v>
      </c>
      <c r="U428" s="52" t="s">
        <v>2422</v>
      </c>
      <c r="V428" s="55">
        <v>29434</v>
      </c>
      <c r="W428" s="52"/>
      <c r="X428" s="52">
        <v>2</v>
      </c>
      <c r="Y428" s="52">
        <v>4</v>
      </c>
      <c r="Z428" s="53" t="s">
        <v>4847</v>
      </c>
      <c r="AA428" s="53" t="s">
        <v>4848</v>
      </c>
      <c r="AB428" s="53" t="s">
        <v>3736</v>
      </c>
      <c r="AC428" s="53" t="s">
        <v>3737</v>
      </c>
      <c r="AD428" s="53" t="s">
        <v>4849</v>
      </c>
      <c r="AE428" s="52" t="s">
        <v>2496</v>
      </c>
      <c r="AF428" s="56">
        <v>45114.25</v>
      </c>
    </row>
    <row r="429" spans="3:32">
      <c r="C429" s="102">
        <v>420</v>
      </c>
      <c r="D429" s="103"/>
      <c r="E429" s="52" t="s">
        <v>4850</v>
      </c>
      <c r="F429" s="104" t="s">
        <v>4851</v>
      </c>
      <c r="G429" s="105"/>
      <c r="H429" s="103"/>
      <c r="I429" s="104" t="s">
        <v>261</v>
      </c>
      <c r="J429" s="103"/>
      <c r="K429" s="52" t="s">
        <v>4852</v>
      </c>
      <c r="L429" s="53" t="s">
        <v>2398</v>
      </c>
      <c r="M429" s="53" t="s">
        <v>2399</v>
      </c>
      <c r="N429" s="53" t="s">
        <v>2453</v>
      </c>
      <c r="O429" s="53" t="s">
        <v>2454</v>
      </c>
      <c r="P429" s="53" t="s">
        <v>2455</v>
      </c>
      <c r="Q429" s="52" t="s">
        <v>2380</v>
      </c>
      <c r="R429" s="54">
        <v>3015631978</v>
      </c>
      <c r="S429" s="55">
        <v>29075</v>
      </c>
      <c r="T429" s="52">
        <v>1979</v>
      </c>
      <c r="U429" s="52" t="s">
        <v>2381</v>
      </c>
      <c r="V429" s="55">
        <v>45009</v>
      </c>
      <c r="W429" s="52"/>
      <c r="X429" s="52">
        <v>3</v>
      </c>
      <c r="Y429" s="52">
        <v>2</v>
      </c>
      <c r="Z429" s="53" t="s">
        <v>4853</v>
      </c>
      <c r="AA429" s="53" t="s">
        <v>4854</v>
      </c>
      <c r="AB429" s="53" t="s">
        <v>2441</v>
      </c>
      <c r="AC429" s="53" t="s">
        <v>2442</v>
      </c>
      <c r="AD429" s="53" t="s">
        <v>4855</v>
      </c>
      <c r="AE429" s="52" t="s">
        <v>2444</v>
      </c>
      <c r="AF429" s="56">
        <v>45114.25</v>
      </c>
    </row>
    <row r="430" spans="3:32">
      <c r="C430" s="102">
        <v>421</v>
      </c>
      <c r="D430" s="103"/>
      <c r="E430" s="52" t="s">
        <v>4856</v>
      </c>
      <c r="F430" s="104" t="s">
        <v>4857</v>
      </c>
      <c r="G430" s="105"/>
      <c r="H430" s="103"/>
      <c r="I430" s="104" t="s">
        <v>262</v>
      </c>
      <c r="J430" s="103"/>
      <c r="K430" s="52" t="s">
        <v>4858</v>
      </c>
      <c r="L430" s="53" t="s">
        <v>2398</v>
      </c>
      <c r="M430" s="53" t="s">
        <v>2399</v>
      </c>
      <c r="N430" s="53" t="s">
        <v>2453</v>
      </c>
      <c r="O430" s="53" t="s">
        <v>2454</v>
      </c>
      <c r="P430" s="53" t="s">
        <v>2455</v>
      </c>
      <c r="Q430" s="52" t="s">
        <v>2380</v>
      </c>
      <c r="R430" s="54">
        <v>3018571979</v>
      </c>
      <c r="S430" s="55">
        <v>28956</v>
      </c>
      <c r="T430" s="52">
        <v>1979</v>
      </c>
      <c r="U430" s="52" t="s">
        <v>2449</v>
      </c>
      <c r="V430" s="55">
        <v>29004</v>
      </c>
      <c r="W430" s="52"/>
      <c r="X430" s="52">
        <v>3</v>
      </c>
      <c r="Y430" s="52">
        <v>3</v>
      </c>
      <c r="Z430" s="53" t="s">
        <v>4859</v>
      </c>
      <c r="AA430" s="53" t="s">
        <v>4860</v>
      </c>
      <c r="AB430" s="53" t="s">
        <v>2441</v>
      </c>
      <c r="AC430" s="53" t="s">
        <v>2442</v>
      </c>
      <c r="AD430" s="53" t="s">
        <v>4861</v>
      </c>
      <c r="AE430" s="52" t="s">
        <v>2444</v>
      </c>
      <c r="AF430" s="56">
        <v>45114.25</v>
      </c>
    </row>
    <row r="431" spans="3:32">
      <c r="C431" s="102">
        <v>422</v>
      </c>
      <c r="D431" s="103"/>
      <c r="E431" s="52" t="s">
        <v>4862</v>
      </c>
      <c r="F431" s="104" t="s">
        <v>4863</v>
      </c>
      <c r="G431" s="105"/>
      <c r="H431" s="103"/>
      <c r="I431" s="104" t="s">
        <v>263</v>
      </c>
      <c r="J431" s="103"/>
      <c r="K431" s="52" t="s">
        <v>4864</v>
      </c>
      <c r="L431" s="53" t="s">
        <v>2398</v>
      </c>
      <c r="M431" s="53" t="s">
        <v>2399</v>
      </c>
      <c r="N431" s="53" t="s">
        <v>2377</v>
      </c>
      <c r="O431" s="53" t="s">
        <v>2378</v>
      </c>
      <c r="P431" s="53" t="s">
        <v>2379</v>
      </c>
      <c r="Q431" s="52" t="s">
        <v>2380</v>
      </c>
      <c r="R431" s="54">
        <v>4.4000000211200528E+16</v>
      </c>
      <c r="S431" s="55">
        <v>38845</v>
      </c>
      <c r="T431" s="52">
        <v>2006</v>
      </c>
      <c r="U431" s="52" t="s">
        <v>2456</v>
      </c>
      <c r="V431" s="55">
        <v>38994</v>
      </c>
      <c r="W431" s="52"/>
      <c r="X431" s="52">
        <v>2</v>
      </c>
      <c r="Y431" s="52">
        <v>10</v>
      </c>
      <c r="Z431" s="53" t="s">
        <v>4865</v>
      </c>
      <c r="AA431" s="53" t="s">
        <v>4866</v>
      </c>
      <c r="AB431" s="53" t="s">
        <v>2539</v>
      </c>
      <c r="AC431" s="53" t="s">
        <v>2540</v>
      </c>
      <c r="AD431" s="53" t="s">
        <v>4867</v>
      </c>
      <c r="AE431" s="52" t="s">
        <v>2542</v>
      </c>
      <c r="AF431" s="56">
        <v>45114.25</v>
      </c>
    </row>
    <row r="432" spans="3:32">
      <c r="C432" s="102">
        <v>423</v>
      </c>
      <c r="D432" s="103"/>
      <c r="E432" s="52" t="s">
        <v>4868</v>
      </c>
      <c r="F432" s="104" t="s">
        <v>4869</v>
      </c>
      <c r="G432" s="105"/>
      <c r="H432" s="103"/>
      <c r="I432" s="104" t="s">
        <v>264</v>
      </c>
      <c r="J432" s="103"/>
      <c r="K432" s="52" t="s">
        <v>4870</v>
      </c>
      <c r="L432" s="53" t="s">
        <v>2398</v>
      </c>
      <c r="M432" s="53" t="s">
        <v>2399</v>
      </c>
      <c r="N432" s="53" t="s">
        <v>2453</v>
      </c>
      <c r="O432" s="53" t="s">
        <v>2470</v>
      </c>
      <c r="P432" s="53" t="s">
        <v>2455</v>
      </c>
      <c r="Q432" s="52" t="s">
        <v>2380</v>
      </c>
      <c r="R432" s="54">
        <v>3017821979</v>
      </c>
      <c r="S432" s="55">
        <v>28295</v>
      </c>
      <c r="T432" s="52">
        <v>1977</v>
      </c>
      <c r="U432" s="52" t="s">
        <v>2422</v>
      </c>
      <c r="V432" s="55">
        <v>28295</v>
      </c>
      <c r="W432" s="52"/>
      <c r="X432" s="52">
        <v>2</v>
      </c>
      <c r="Y432" s="52">
        <v>1</v>
      </c>
      <c r="Z432" s="53" t="s">
        <v>4871</v>
      </c>
      <c r="AA432" s="53" t="s">
        <v>4872</v>
      </c>
      <c r="AB432" s="53" t="s">
        <v>2641</v>
      </c>
      <c r="AC432" s="53" t="s">
        <v>2642</v>
      </c>
      <c r="AD432" s="53" t="s">
        <v>4873</v>
      </c>
      <c r="AE432" s="52" t="s">
        <v>2517</v>
      </c>
      <c r="AF432" s="56">
        <v>45114.25</v>
      </c>
    </row>
    <row r="433" spans="3:32">
      <c r="C433" s="102">
        <v>424</v>
      </c>
      <c r="D433" s="103"/>
      <c r="E433" s="52" t="s">
        <v>4874</v>
      </c>
      <c r="F433" s="104" t="s">
        <v>4875</v>
      </c>
      <c r="G433" s="105"/>
      <c r="H433" s="103"/>
      <c r="I433" s="104" t="s">
        <v>4876</v>
      </c>
      <c r="J433" s="103"/>
      <c r="K433" s="52" t="s">
        <v>4877</v>
      </c>
      <c r="L433" s="53" t="s">
        <v>2375</v>
      </c>
      <c r="M433" s="53" t="s">
        <v>2376</v>
      </c>
      <c r="N433" s="53" t="s">
        <v>2377</v>
      </c>
      <c r="O433" s="53" t="s">
        <v>2411</v>
      </c>
      <c r="P433" s="53" t="s">
        <v>2411</v>
      </c>
      <c r="Q433" s="52" t="s">
        <v>2380</v>
      </c>
      <c r="R433" s="54">
        <v>4.4000001050200504E+16</v>
      </c>
      <c r="S433" s="55">
        <v>38512</v>
      </c>
      <c r="T433" s="52">
        <v>2005</v>
      </c>
      <c r="U433" s="52" t="s">
        <v>2422</v>
      </c>
      <c r="V433" s="55">
        <v>38913</v>
      </c>
      <c r="W433" s="55">
        <v>44363</v>
      </c>
      <c r="X433" s="52">
        <v>0</v>
      </c>
      <c r="Y433" s="52">
        <v>0</v>
      </c>
      <c r="Z433" s="53" t="s">
        <v>4878</v>
      </c>
      <c r="AA433" s="53" t="s">
        <v>4879</v>
      </c>
      <c r="AB433" s="53" t="s">
        <v>2384</v>
      </c>
      <c r="AC433" s="53" t="s">
        <v>2385</v>
      </c>
      <c r="AD433" s="53" t="s">
        <v>4880</v>
      </c>
      <c r="AE433" s="52" t="s">
        <v>2387</v>
      </c>
      <c r="AF433" s="56">
        <v>45114.25</v>
      </c>
    </row>
    <row r="434" spans="3:32">
      <c r="C434" s="102">
        <v>425</v>
      </c>
      <c r="D434" s="103"/>
      <c r="E434" s="52" t="s">
        <v>4881</v>
      </c>
      <c r="F434" s="104" t="s">
        <v>4882</v>
      </c>
      <c r="G434" s="105"/>
      <c r="H434" s="103"/>
      <c r="I434" s="104" t="s">
        <v>4883</v>
      </c>
      <c r="J434" s="103"/>
      <c r="K434" s="52" t="s">
        <v>4884</v>
      </c>
      <c r="L434" s="53" t="s">
        <v>2559</v>
      </c>
      <c r="M434" s="53" t="s">
        <v>2376</v>
      </c>
      <c r="N434" s="53" t="s">
        <v>2377</v>
      </c>
      <c r="O434" s="53" t="s">
        <v>2378</v>
      </c>
      <c r="P434" s="53" t="s">
        <v>2379</v>
      </c>
      <c r="Q434" s="52" t="s">
        <v>2380</v>
      </c>
      <c r="R434" s="54">
        <v>3000000361485</v>
      </c>
      <c r="S434" s="55">
        <v>31798</v>
      </c>
      <c r="T434" s="52">
        <v>1987</v>
      </c>
      <c r="U434" s="52" t="s">
        <v>2412</v>
      </c>
      <c r="V434" s="55">
        <v>31807</v>
      </c>
      <c r="W434" s="55">
        <v>36573</v>
      </c>
      <c r="X434" s="52">
        <v>0</v>
      </c>
      <c r="Y434" s="52">
        <v>0</v>
      </c>
      <c r="Z434" s="53"/>
      <c r="AA434" s="53"/>
      <c r="AB434" s="53" t="s">
        <v>2730</v>
      </c>
      <c r="AC434" s="53" t="s">
        <v>2385</v>
      </c>
      <c r="AD434" s="53"/>
      <c r="AE434" s="52" t="s">
        <v>2387</v>
      </c>
      <c r="AF434" s="56">
        <v>45114.25</v>
      </c>
    </row>
    <row r="435" spans="3:32">
      <c r="C435" s="102">
        <v>426</v>
      </c>
      <c r="D435" s="103"/>
      <c r="E435" s="52" t="s">
        <v>4885</v>
      </c>
      <c r="F435" s="104" t="s">
        <v>4886</v>
      </c>
      <c r="G435" s="105"/>
      <c r="H435" s="103"/>
      <c r="I435" s="104" t="s">
        <v>265</v>
      </c>
      <c r="J435" s="103"/>
      <c r="K435" s="52" t="s">
        <v>4887</v>
      </c>
      <c r="L435" s="53" t="s">
        <v>2398</v>
      </c>
      <c r="M435" s="53" t="s">
        <v>2399</v>
      </c>
      <c r="N435" s="53" t="s">
        <v>2377</v>
      </c>
      <c r="O435" s="53" t="s">
        <v>2378</v>
      </c>
      <c r="P435" s="53" t="s">
        <v>2379</v>
      </c>
      <c r="Q435" s="52" t="s">
        <v>2625</v>
      </c>
      <c r="R435" s="54">
        <v>3018491979</v>
      </c>
      <c r="S435" s="55">
        <v>28432</v>
      </c>
      <c r="T435" s="52">
        <v>1977</v>
      </c>
      <c r="U435" s="52" t="s">
        <v>2484</v>
      </c>
      <c r="V435" s="55">
        <v>28432</v>
      </c>
      <c r="W435" s="52"/>
      <c r="X435" s="52">
        <v>8</v>
      </c>
      <c r="Y435" s="52">
        <v>9</v>
      </c>
      <c r="Z435" s="53" t="s">
        <v>4888</v>
      </c>
      <c r="AA435" s="53" t="s">
        <v>4889</v>
      </c>
      <c r="AB435" s="53" t="s">
        <v>2539</v>
      </c>
      <c r="AC435" s="53" t="s">
        <v>2540</v>
      </c>
      <c r="AD435" s="53" t="s">
        <v>4890</v>
      </c>
      <c r="AE435" s="52" t="s">
        <v>2542</v>
      </c>
      <c r="AF435" s="56">
        <v>45114.25</v>
      </c>
    </row>
    <row r="436" spans="3:32">
      <c r="C436" s="102">
        <v>427</v>
      </c>
      <c r="D436" s="103"/>
      <c r="E436" s="52" t="s">
        <v>4891</v>
      </c>
      <c r="F436" s="104" t="s">
        <v>4892</v>
      </c>
      <c r="G436" s="105"/>
      <c r="H436" s="103"/>
      <c r="I436" s="104" t="s">
        <v>4893</v>
      </c>
      <c r="J436" s="103"/>
      <c r="K436" s="52" t="s">
        <v>4894</v>
      </c>
      <c r="L436" s="53" t="s">
        <v>4812</v>
      </c>
      <c r="M436" s="53" t="s">
        <v>2376</v>
      </c>
      <c r="N436" s="53" t="s">
        <v>2377</v>
      </c>
      <c r="O436" s="53" t="s">
        <v>2411</v>
      </c>
      <c r="P436" s="53" t="s">
        <v>2411</v>
      </c>
      <c r="Q436" s="52" t="s">
        <v>2380</v>
      </c>
      <c r="R436" s="54">
        <v>4.4011000039201136E+16</v>
      </c>
      <c r="S436" s="55">
        <v>40603</v>
      </c>
      <c r="T436" s="52">
        <v>2011</v>
      </c>
      <c r="U436" s="52" t="s">
        <v>2560</v>
      </c>
      <c r="V436" s="52"/>
      <c r="W436" s="55">
        <v>41044</v>
      </c>
      <c r="X436" s="52">
        <v>0</v>
      </c>
      <c r="Y436" s="52">
        <v>0</v>
      </c>
      <c r="Z436" s="53" t="s">
        <v>4895</v>
      </c>
      <c r="AA436" s="53" t="s">
        <v>4896</v>
      </c>
      <c r="AB436" s="53" t="s">
        <v>4897</v>
      </c>
      <c r="AC436" s="53" t="s">
        <v>2909</v>
      </c>
      <c r="AD436" s="53"/>
      <c r="AE436" s="52" t="s">
        <v>2517</v>
      </c>
      <c r="AF436" s="56">
        <v>45114.25</v>
      </c>
    </row>
    <row r="437" spans="3:32">
      <c r="C437" s="102">
        <v>428</v>
      </c>
      <c r="D437" s="103"/>
      <c r="E437" s="52" t="s">
        <v>4898</v>
      </c>
      <c r="F437" s="104" t="s">
        <v>4899</v>
      </c>
      <c r="G437" s="105"/>
      <c r="H437" s="103"/>
      <c r="I437" s="104" t="s">
        <v>4900</v>
      </c>
      <c r="J437" s="103"/>
      <c r="K437" s="52" t="s">
        <v>3728</v>
      </c>
      <c r="L437" s="53" t="s">
        <v>4812</v>
      </c>
      <c r="M437" s="53" t="s">
        <v>2376</v>
      </c>
      <c r="N437" s="53" t="s">
        <v>2377</v>
      </c>
      <c r="O437" s="53" t="s">
        <v>2411</v>
      </c>
      <c r="P437" s="53" t="s">
        <v>2411</v>
      </c>
      <c r="Q437" s="52" t="s">
        <v>2380</v>
      </c>
      <c r="R437" s="54">
        <v>4.4000000632200816E+16</v>
      </c>
      <c r="S437" s="55">
        <v>39769</v>
      </c>
      <c r="T437" s="52">
        <v>2008</v>
      </c>
      <c r="U437" s="52" t="s">
        <v>2484</v>
      </c>
      <c r="V437" s="52"/>
      <c r="W437" s="55">
        <v>40108</v>
      </c>
      <c r="X437" s="52">
        <v>0</v>
      </c>
      <c r="Y437" s="52">
        <v>0</v>
      </c>
      <c r="Z437" s="53" t="s">
        <v>4901</v>
      </c>
      <c r="AA437" s="53" t="s">
        <v>4902</v>
      </c>
      <c r="AB437" s="53" t="s">
        <v>3730</v>
      </c>
      <c r="AC437" s="53" t="s">
        <v>2540</v>
      </c>
      <c r="AD437" s="53"/>
      <c r="AE437" s="52" t="s">
        <v>2542</v>
      </c>
      <c r="AF437" s="56">
        <v>45114.25</v>
      </c>
    </row>
    <row r="438" spans="3:32">
      <c r="C438" s="102">
        <v>429</v>
      </c>
      <c r="D438" s="103"/>
      <c r="E438" s="52" t="s">
        <v>4903</v>
      </c>
      <c r="F438" s="104" t="s">
        <v>4904</v>
      </c>
      <c r="G438" s="105"/>
      <c r="H438" s="103"/>
      <c r="I438" s="104" t="s">
        <v>266</v>
      </c>
      <c r="J438" s="103"/>
      <c r="K438" s="52" t="s">
        <v>4905</v>
      </c>
      <c r="L438" s="53" t="s">
        <v>2398</v>
      </c>
      <c r="M438" s="53" t="s">
        <v>2399</v>
      </c>
      <c r="N438" s="53" t="s">
        <v>2377</v>
      </c>
      <c r="O438" s="53" t="s">
        <v>2378</v>
      </c>
      <c r="P438" s="53" t="s">
        <v>2379</v>
      </c>
      <c r="Q438" s="52" t="s">
        <v>2380</v>
      </c>
      <c r="R438" s="54">
        <v>300000015101984</v>
      </c>
      <c r="S438" s="55">
        <v>31054</v>
      </c>
      <c r="T438" s="52">
        <v>1985</v>
      </c>
      <c r="U438" s="52" t="s">
        <v>2412</v>
      </c>
      <c r="V438" s="55">
        <v>31182</v>
      </c>
      <c r="W438" s="52"/>
      <c r="X438" s="52">
        <v>1</v>
      </c>
      <c r="Y438" s="52">
        <v>1</v>
      </c>
      <c r="Z438" s="53" t="s">
        <v>4906</v>
      </c>
      <c r="AA438" s="53" t="s">
        <v>4907</v>
      </c>
      <c r="AB438" s="53" t="s">
        <v>2384</v>
      </c>
      <c r="AC438" s="53" t="s">
        <v>2385</v>
      </c>
      <c r="AD438" s="53" t="s">
        <v>4908</v>
      </c>
      <c r="AE438" s="52" t="s">
        <v>2387</v>
      </c>
      <c r="AF438" s="56">
        <v>45114.25</v>
      </c>
    </row>
    <row r="439" spans="3:32">
      <c r="C439" s="102">
        <v>430</v>
      </c>
      <c r="D439" s="103"/>
      <c r="E439" s="52" t="s">
        <v>4909</v>
      </c>
      <c r="F439" s="104" t="s">
        <v>4910</v>
      </c>
      <c r="G439" s="105"/>
      <c r="H439" s="103"/>
      <c r="I439" s="104" t="s">
        <v>267</v>
      </c>
      <c r="J439" s="103"/>
      <c r="K439" s="52" t="s">
        <v>4911</v>
      </c>
      <c r="L439" s="53" t="s">
        <v>2398</v>
      </c>
      <c r="M439" s="53" t="s">
        <v>2399</v>
      </c>
      <c r="N439" s="53" t="s">
        <v>2453</v>
      </c>
      <c r="O439" s="53" t="s">
        <v>2470</v>
      </c>
      <c r="P439" s="53" t="s">
        <v>2455</v>
      </c>
      <c r="Q439" s="52" t="s">
        <v>2625</v>
      </c>
      <c r="R439" s="54">
        <v>4.4011000093201264E+16</v>
      </c>
      <c r="S439" s="55">
        <v>40991</v>
      </c>
      <c r="T439" s="52">
        <v>2012</v>
      </c>
      <c r="U439" s="52" t="s">
        <v>2560</v>
      </c>
      <c r="V439" s="55">
        <v>40991</v>
      </c>
      <c r="W439" s="52"/>
      <c r="X439" s="52">
        <v>9</v>
      </c>
      <c r="Y439" s="52">
        <v>35</v>
      </c>
      <c r="Z439" s="53" t="s">
        <v>4912</v>
      </c>
      <c r="AA439" s="53" t="s">
        <v>4913</v>
      </c>
      <c r="AB439" s="53" t="s">
        <v>2384</v>
      </c>
      <c r="AC439" s="53" t="s">
        <v>2385</v>
      </c>
      <c r="AD439" s="53" t="s">
        <v>4914</v>
      </c>
      <c r="AE439" s="52" t="s">
        <v>2387</v>
      </c>
      <c r="AF439" s="56">
        <v>45114.25</v>
      </c>
    </row>
    <row r="440" spans="3:32">
      <c r="C440" s="102">
        <v>431</v>
      </c>
      <c r="D440" s="103"/>
      <c r="E440" s="52" t="s">
        <v>4915</v>
      </c>
      <c r="F440" s="104" t="s">
        <v>4916</v>
      </c>
      <c r="G440" s="105"/>
      <c r="H440" s="103"/>
      <c r="I440" s="104" t="s">
        <v>4917</v>
      </c>
      <c r="J440" s="103"/>
      <c r="K440" s="52" t="s">
        <v>4918</v>
      </c>
      <c r="L440" s="53" t="s">
        <v>2375</v>
      </c>
      <c r="M440" s="53" t="s">
        <v>2376</v>
      </c>
      <c r="N440" s="53" t="s">
        <v>2377</v>
      </c>
      <c r="O440" s="53" t="s">
        <v>2378</v>
      </c>
      <c r="P440" s="53" t="s">
        <v>2379</v>
      </c>
      <c r="Q440" s="52" t="s">
        <v>2380</v>
      </c>
      <c r="R440" s="54">
        <v>3018791979</v>
      </c>
      <c r="S440" s="55">
        <v>29458</v>
      </c>
      <c r="T440" s="52">
        <v>1980</v>
      </c>
      <c r="U440" s="52" t="s">
        <v>2381</v>
      </c>
      <c r="V440" s="55">
        <v>29458</v>
      </c>
      <c r="W440" s="55">
        <v>43147</v>
      </c>
      <c r="X440" s="52">
        <v>0</v>
      </c>
      <c r="Y440" s="52">
        <v>0</v>
      </c>
      <c r="Z440" s="53" t="s">
        <v>4919</v>
      </c>
      <c r="AA440" s="53" t="s">
        <v>4920</v>
      </c>
      <c r="AB440" s="53" t="s">
        <v>2441</v>
      </c>
      <c r="AC440" s="53" t="s">
        <v>2442</v>
      </c>
      <c r="AD440" s="53"/>
      <c r="AE440" s="52" t="s">
        <v>2444</v>
      </c>
      <c r="AF440" s="56">
        <v>45114.25</v>
      </c>
    </row>
    <row r="441" spans="3:32">
      <c r="C441" s="102">
        <v>432</v>
      </c>
      <c r="D441" s="103"/>
      <c r="E441" s="52" t="s">
        <v>4921</v>
      </c>
      <c r="F441" s="104" t="s">
        <v>4922</v>
      </c>
      <c r="G441" s="105"/>
      <c r="H441" s="103"/>
      <c r="I441" s="104" t="s">
        <v>268</v>
      </c>
      <c r="J441" s="103"/>
      <c r="K441" s="52" t="s">
        <v>4923</v>
      </c>
      <c r="L441" s="53" t="s">
        <v>2398</v>
      </c>
      <c r="M441" s="53" t="s">
        <v>2399</v>
      </c>
      <c r="N441" s="53" t="s">
        <v>2377</v>
      </c>
      <c r="O441" s="53" t="s">
        <v>2378</v>
      </c>
      <c r="P441" s="53" t="s">
        <v>2379</v>
      </c>
      <c r="Q441" s="52" t="s">
        <v>2380</v>
      </c>
      <c r="R441" s="54">
        <v>4.4011000029201016E+16</v>
      </c>
      <c r="S441" s="55">
        <v>40343</v>
      </c>
      <c r="T441" s="52">
        <v>2010</v>
      </c>
      <c r="U441" s="52" t="s">
        <v>2422</v>
      </c>
      <c r="V441" s="55">
        <v>40548</v>
      </c>
      <c r="W441" s="52"/>
      <c r="X441" s="52">
        <v>5</v>
      </c>
      <c r="Y441" s="52">
        <v>19</v>
      </c>
      <c r="Z441" s="53" t="s">
        <v>4924</v>
      </c>
      <c r="AA441" s="53" t="s">
        <v>4925</v>
      </c>
      <c r="AB441" s="53" t="s">
        <v>2908</v>
      </c>
      <c r="AC441" s="53" t="s">
        <v>2909</v>
      </c>
      <c r="AD441" s="53" t="s">
        <v>4926</v>
      </c>
      <c r="AE441" s="52" t="s">
        <v>2517</v>
      </c>
      <c r="AF441" s="56">
        <v>45114.25</v>
      </c>
    </row>
    <row r="442" spans="3:32">
      <c r="C442" s="102">
        <v>433</v>
      </c>
      <c r="D442" s="103"/>
      <c r="E442" s="52" t="s">
        <v>4927</v>
      </c>
      <c r="F442" s="104" t="s">
        <v>4928</v>
      </c>
      <c r="G442" s="105"/>
      <c r="H442" s="103"/>
      <c r="I442" s="104" t="s">
        <v>4929</v>
      </c>
      <c r="J442" s="103"/>
      <c r="K442" s="52" t="s">
        <v>4930</v>
      </c>
      <c r="L442" s="53" t="s">
        <v>2375</v>
      </c>
      <c r="M442" s="53" t="s">
        <v>2376</v>
      </c>
      <c r="N442" s="53" t="s">
        <v>2377</v>
      </c>
      <c r="O442" s="53" t="s">
        <v>2378</v>
      </c>
      <c r="P442" s="53" t="s">
        <v>2379</v>
      </c>
      <c r="Q442" s="52" t="s">
        <v>2380</v>
      </c>
      <c r="R442" s="54">
        <v>4.400000654719984E+16</v>
      </c>
      <c r="S442" s="55">
        <v>36166</v>
      </c>
      <c r="T442" s="52">
        <v>1999</v>
      </c>
      <c r="U442" s="52" t="s">
        <v>2412</v>
      </c>
      <c r="V442" s="55">
        <v>36500</v>
      </c>
      <c r="W442" s="55">
        <v>40843</v>
      </c>
      <c r="X442" s="52">
        <v>0</v>
      </c>
      <c r="Y442" s="52">
        <v>0</v>
      </c>
      <c r="Z442" s="53" t="s">
        <v>4931</v>
      </c>
      <c r="AA442" s="53" t="s">
        <v>4932</v>
      </c>
      <c r="AB442" s="53" t="s">
        <v>2384</v>
      </c>
      <c r="AC442" s="53" t="s">
        <v>2385</v>
      </c>
      <c r="AD442" s="53"/>
      <c r="AE442" s="52" t="s">
        <v>2387</v>
      </c>
      <c r="AF442" s="56">
        <v>45114.25</v>
      </c>
    </row>
    <row r="443" spans="3:32">
      <c r="C443" s="102">
        <v>434</v>
      </c>
      <c r="D443" s="103"/>
      <c r="E443" s="52" t="s">
        <v>4933</v>
      </c>
      <c r="F443" s="104" t="s">
        <v>4003</v>
      </c>
      <c r="G443" s="105"/>
      <c r="H443" s="103"/>
      <c r="I443" s="104" t="s">
        <v>4934</v>
      </c>
      <c r="J443" s="103"/>
      <c r="K443" s="52" t="s">
        <v>3728</v>
      </c>
      <c r="L443" s="53" t="s">
        <v>2559</v>
      </c>
      <c r="M443" s="53" t="s">
        <v>2376</v>
      </c>
      <c r="N443" s="53" t="s">
        <v>2377</v>
      </c>
      <c r="O443" s="53" t="s">
        <v>2378</v>
      </c>
      <c r="P443" s="53" t="s">
        <v>2379</v>
      </c>
      <c r="Q443" s="52" t="s">
        <v>2380</v>
      </c>
      <c r="R443" s="54">
        <v>4.400000422619944E+16</v>
      </c>
      <c r="S443" s="55">
        <v>35636</v>
      </c>
      <c r="T443" s="52">
        <v>1997</v>
      </c>
      <c r="U443" s="52" t="s">
        <v>2432</v>
      </c>
      <c r="V443" s="55">
        <v>35636</v>
      </c>
      <c r="W443" s="55">
        <v>35635</v>
      </c>
      <c r="X443" s="52">
        <v>0</v>
      </c>
      <c r="Y443" s="52">
        <v>0</v>
      </c>
      <c r="Z443" s="53" t="s">
        <v>4003</v>
      </c>
      <c r="AA443" s="53" t="s">
        <v>4935</v>
      </c>
      <c r="AB443" s="53" t="s">
        <v>3730</v>
      </c>
      <c r="AC443" s="53" t="s">
        <v>2385</v>
      </c>
      <c r="AD443" s="53"/>
      <c r="AE443" s="52" t="s">
        <v>2387</v>
      </c>
      <c r="AF443" s="56">
        <v>45114.25</v>
      </c>
    </row>
    <row r="444" spans="3:32">
      <c r="C444" s="102">
        <v>435</v>
      </c>
      <c r="D444" s="103"/>
      <c r="E444" s="52" t="s">
        <v>4936</v>
      </c>
      <c r="F444" s="104" t="s">
        <v>4937</v>
      </c>
      <c r="G444" s="105"/>
      <c r="H444" s="103"/>
      <c r="I444" s="104" t="s">
        <v>269</v>
      </c>
      <c r="J444" s="103"/>
      <c r="K444" s="52" t="s">
        <v>4938</v>
      </c>
      <c r="L444" s="53" t="s">
        <v>2398</v>
      </c>
      <c r="M444" s="53" t="s">
        <v>2399</v>
      </c>
      <c r="N444" s="53" t="s">
        <v>2377</v>
      </c>
      <c r="O444" s="53" t="s">
        <v>2378</v>
      </c>
      <c r="P444" s="53" t="s">
        <v>2379</v>
      </c>
      <c r="Q444" s="52" t="s">
        <v>2380</v>
      </c>
      <c r="R444" s="54">
        <v>440000002111994</v>
      </c>
      <c r="S444" s="55">
        <v>34535</v>
      </c>
      <c r="T444" s="52">
        <v>1994</v>
      </c>
      <c r="U444" s="52" t="s">
        <v>2432</v>
      </c>
      <c r="V444" s="55">
        <v>34548</v>
      </c>
      <c r="W444" s="52"/>
      <c r="X444" s="52">
        <v>1</v>
      </c>
      <c r="Y444" s="52">
        <v>2</v>
      </c>
      <c r="Z444" s="53" t="s">
        <v>4939</v>
      </c>
      <c r="AA444" s="53" t="s">
        <v>4940</v>
      </c>
      <c r="AB444" s="53" t="s">
        <v>4941</v>
      </c>
      <c r="AC444" s="53" t="s">
        <v>2515</v>
      </c>
      <c r="AD444" s="53" t="s">
        <v>4942</v>
      </c>
      <c r="AE444" s="52" t="s">
        <v>2517</v>
      </c>
      <c r="AF444" s="56">
        <v>45114.25</v>
      </c>
    </row>
    <row r="445" spans="3:32">
      <c r="C445" s="102">
        <v>436</v>
      </c>
      <c r="D445" s="103"/>
      <c r="E445" s="52" t="s">
        <v>4943</v>
      </c>
      <c r="F445" s="104" t="s">
        <v>4944</v>
      </c>
      <c r="G445" s="105"/>
      <c r="H445" s="103"/>
      <c r="I445" s="104" t="s">
        <v>270</v>
      </c>
      <c r="J445" s="103"/>
      <c r="K445" s="52" t="s">
        <v>4945</v>
      </c>
      <c r="L445" s="53" t="s">
        <v>2398</v>
      </c>
      <c r="M445" s="53" t="s">
        <v>2399</v>
      </c>
      <c r="N445" s="53" t="s">
        <v>2377</v>
      </c>
      <c r="O445" s="53" t="s">
        <v>2378</v>
      </c>
      <c r="P445" s="53" t="s">
        <v>2379</v>
      </c>
      <c r="Q445" s="52" t="s">
        <v>2380</v>
      </c>
      <c r="R445" s="54">
        <v>3018141979</v>
      </c>
      <c r="S445" s="55">
        <v>32400</v>
      </c>
      <c r="T445" s="52">
        <v>1988</v>
      </c>
      <c r="U445" s="52" t="s">
        <v>2464</v>
      </c>
      <c r="V445" s="55">
        <v>32400</v>
      </c>
      <c r="W445" s="52"/>
      <c r="X445" s="52">
        <v>8</v>
      </c>
      <c r="Y445" s="52">
        <v>8</v>
      </c>
      <c r="Z445" s="53" t="s">
        <v>4946</v>
      </c>
      <c r="AA445" s="53" t="s">
        <v>4947</v>
      </c>
      <c r="AB445" s="53" t="s">
        <v>2384</v>
      </c>
      <c r="AC445" s="53" t="s">
        <v>2385</v>
      </c>
      <c r="AD445" s="53" t="s">
        <v>4948</v>
      </c>
      <c r="AE445" s="52" t="s">
        <v>2387</v>
      </c>
      <c r="AF445" s="56">
        <v>45114.25</v>
      </c>
    </row>
    <row r="446" spans="3:32">
      <c r="C446" s="102">
        <v>437</v>
      </c>
      <c r="D446" s="103"/>
      <c r="E446" s="52" t="s">
        <v>4949</v>
      </c>
      <c r="F446" s="104" t="s">
        <v>4950</v>
      </c>
      <c r="G446" s="105"/>
      <c r="H446" s="103"/>
      <c r="I446" s="104" t="s">
        <v>930</v>
      </c>
      <c r="J446" s="103"/>
      <c r="K446" s="52" t="s">
        <v>4951</v>
      </c>
      <c r="L446" s="53" t="s">
        <v>2375</v>
      </c>
      <c r="M446" s="53" t="s">
        <v>2376</v>
      </c>
      <c r="N446" s="53" t="s">
        <v>2377</v>
      </c>
      <c r="O446" s="53" t="s">
        <v>2378</v>
      </c>
      <c r="P446" s="53" t="s">
        <v>2379</v>
      </c>
      <c r="Q446" s="52" t="s">
        <v>2380</v>
      </c>
      <c r="R446" s="54">
        <v>4.4000002732199736E+16</v>
      </c>
      <c r="S446" s="55">
        <v>35572</v>
      </c>
      <c r="T446" s="52">
        <v>1997</v>
      </c>
      <c r="U446" s="52" t="s">
        <v>2456</v>
      </c>
      <c r="V446" s="55">
        <v>35612</v>
      </c>
      <c r="W446" s="55">
        <v>41621</v>
      </c>
      <c r="X446" s="52">
        <v>0</v>
      </c>
      <c r="Y446" s="52">
        <v>0</v>
      </c>
      <c r="Z446" s="53" t="s">
        <v>4952</v>
      </c>
      <c r="AA446" s="53" t="s">
        <v>4953</v>
      </c>
      <c r="AB446" s="53" t="s">
        <v>4954</v>
      </c>
      <c r="AC446" s="53" t="s">
        <v>2385</v>
      </c>
      <c r="AD446" s="53" t="s">
        <v>4955</v>
      </c>
      <c r="AE446" s="52" t="s">
        <v>2387</v>
      </c>
      <c r="AF446" s="56">
        <v>45114.25</v>
      </c>
    </row>
    <row r="447" spans="3:32">
      <c r="C447" s="102">
        <v>438</v>
      </c>
      <c r="D447" s="103"/>
      <c r="E447" s="52" t="s">
        <v>4956</v>
      </c>
      <c r="F447" s="104" t="s">
        <v>4957</v>
      </c>
      <c r="G447" s="105"/>
      <c r="H447" s="103"/>
      <c r="I447" s="104" t="s">
        <v>271</v>
      </c>
      <c r="J447" s="103"/>
      <c r="K447" s="52" t="s">
        <v>4958</v>
      </c>
      <c r="L447" s="53" t="s">
        <v>2398</v>
      </c>
      <c r="M447" s="53" t="s">
        <v>2399</v>
      </c>
      <c r="N447" s="53" t="s">
        <v>2377</v>
      </c>
      <c r="O447" s="53" t="s">
        <v>2378</v>
      </c>
      <c r="P447" s="53" t="s">
        <v>2379</v>
      </c>
      <c r="Q447" s="52" t="s">
        <v>2380</v>
      </c>
      <c r="R447" s="54">
        <v>300000055361986</v>
      </c>
      <c r="S447" s="55">
        <v>32133</v>
      </c>
      <c r="T447" s="52">
        <v>1987</v>
      </c>
      <c r="U447" s="52" t="s">
        <v>2471</v>
      </c>
      <c r="V447" s="55">
        <v>32133</v>
      </c>
      <c r="W447" s="52"/>
      <c r="X447" s="52">
        <v>1</v>
      </c>
      <c r="Y447" s="52">
        <v>3</v>
      </c>
      <c r="Z447" s="53" t="s">
        <v>4959</v>
      </c>
      <c r="AA447" s="53" t="s">
        <v>3551</v>
      </c>
      <c r="AB447" s="53" t="s">
        <v>2384</v>
      </c>
      <c r="AC447" s="53" t="s">
        <v>2385</v>
      </c>
      <c r="AD447" s="53" t="s">
        <v>4960</v>
      </c>
      <c r="AE447" s="52" t="s">
        <v>2387</v>
      </c>
      <c r="AF447" s="56">
        <v>45114.25</v>
      </c>
    </row>
    <row r="448" spans="3:32" ht="23">
      <c r="C448" s="102">
        <v>439</v>
      </c>
      <c r="D448" s="103"/>
      <c r="E448" s="52" t="s">
        <v>4961</v>
      </c>
      <c r="F448" s="104" t="s">
        <v>4962</v>
      </c>
      <c r="G448" s="105"/>
      <c r="H448" s="103"/>
      <c r="I448" s="104" t="s">
        <v>297</v>
      </c>
      <c r="J448" s="103"/>
      <c r="K448" s="52" t="s">
        <v>4963</v>
      </c>
      <c r="L448" s="53" t="s">
        <v>2721</v>
      </c>
      <c r="M448" s="53" t="s">
        <v>2722</v>
      </c>
      <c r="N448" s="53" t="s">
        <v>2377</v>
      </c>
      <c r="O448" s="53" t="s">
        <v>2378</v>
      </c>
      <c r="P448" s="53" t="s">
        <v>2379</v>
      </c>
      <c r="Q448" s="52" t="s">
        <v>2380</v>
      </c>
      <c r="R448" s="54">
        <v>440000042891993</v>
      </c>
      <c r="S448" s="55">
        <v>34332</v>
      </c>
      <c r="T448" s="52">
        <v>1993</v>
      </c>
      <c r="U448" s="52" t="s">
        <v>2471</v>
      </c>
      <c r="V448" s="55">
        <v>34509</v>
      </c>
      <c r="W448" s="55">
        <v>44435</v>
      </c>
      <c r="X448" s="52">
        <v>0</v>
      </c>
      <c r="Y448" s="52">
        <v>0</v>
      </c>
      <c r="Z448" s="53" t="s">
        <v>4964</v>
      </c>
      <c r="AA448" s="53" t="s">
        <v>4965</v>
      </c>
      <c r="AB448" s="53" t="s">
        <v>2539</v>
      </c>
      <c r="AC448" s="53" t="s">
        <v>2540</v>
      </c>
      <c r="AD448" s="53" t="s">
        <v>4966</v>
      </c>
      <c r="AE448" s="52" t="s">
        <v>2542</v>
      </c>
      <c r="AF448" s="56">
        <v>45114.25</v>
      </c>
    </row>
    <row r="449" spans="3:32">
      <c r="C449" s="102">
        <v>440</v>
      </c>
      <c r="D449" s="103"/>
      <c r="E449" s="52" t="s">
        <v>4967</v>
      </c>
      <c r="F449" s="104" t="s">
        <v>4968</v>
      </c>
      <c r="G449" s="105"/>
      <c r="H449" s="103"/>
      <c r="I449" s="104" t="s">
        <v>272</v>
      </c>
      <c r="J449" s="103"/>
      <c r="K449" s="52" t="s">
        <v>4969</v>
      </c>
      <c r="L449" s="53" t="s">
        <v>2398</v>
      </c>
      <c r="M449" s="53" t="s">
        <v>2399</v>
      </c>
      <c r="N449" s="53" t="s">
        <v>2377</v>
      </c>
      <c r="O449" s="53" t="s">
        <v>2378</v>
      </c>
      <c r="P449" s="53" t="s">
        <v>2379</v>
      </c>
      <c r="Q449" s="52" t="s">
        <v>2380</v>
      </c>
      <c r="R449" s="54">
        <v>3018301979</v>
      </c>
      <c r="S449" s="55">
        <v>29005</v>
      </c>
      <c r="T449" s="52">
        <v>1979</v>
      </c>
      <c r="U449" s="52" t="s">
        <v>2456</v>
      </c>
      <c r="V449" s="55">
        <v>29005</v>
      </c>
      <c r="W449" s="52"/>
      <c r="X449" s="52">
        <v>3</v>
      </c>
      <c r="Y449" s="52">
        <v>8</v>
      </c>
      <c r="Z449" s="53" t="s">
        <v>4970</v>
      </c>
      <c r="AA449" s="53" t="s">
        <v>4971</v>
      </c>
      <c r="AB449" s="53" t="s">
        <v>2441</v>
      </c>
      <c r="AC449" s="53" t="s">
        <v>2442</v>
      </c>
      <c r="AD449" s="53" t="s">
        <v>4972</v>
      </c>
      <c r="AE449" s="52" t="s">
        <v>2444</v>
      </c>
      <c r="AF449" s="56">
        <v>45114.25</v>
      </c>
    </row>
    <row r="450" spans="3:32">
      <c r="C450" s="102">
        <v>441</v>
      </c>
      <c r="D450" s="103"/>
      <c r="E450" s="52" t="s">
        <v>4973</v>
      </c>
      <c r="F450" s="104" t="s">
        <v>4974</v>
      </c>
      <c r="G450" s="105"/>
      <c r="H450" s="103"/>
      <c r="I450" s="104" t="s">
        <v>273</v>
      </c>
      <c r="J450" s="103"/>
      <c r="K450" s="52" t="s">
        <v>4975</v>
      </c>
      <c r="L450" s="53" t="s">
        <v>2398</v>
      </c>
      <c r="M450" s="53" t="s">
        <v>2399</v>
      </c>
      <c r="N450" s="53" t="s">
        <v>2377</v>
      </c>
      <c r="O450" s="53" t="s">
        <v>2378</v>
      </c>
      <c r="P450" s="53" t="s">
        <v>2379</v>
      </c>
      <c r="Q450" s="52" t="s">
        <v>2380</v>
      </c>
      <c r="R450" s="54">
        <v>4.4000004726199536E+16</v>
      </c>
      <c r="S450" s="55">
        <v>35047</v>
      </c>
      <c r="T450" s="52">
        <v>1995</v>
      </c>
      <c r="U450" s="52" t="s">
        <v>2471</v>
      </c>
      <c r="V450" s="55">
        <v>35061</v>
      </c>
      <c r="W450" s="52"/>
      <c r="X450" s="52">
        <v>1</v>
      </c>
      <c r="Y450" s="52">
        <v>2</v>
      </c>
      <c r="Z450" s="53" t="s">
        <v>4976</v>
      </c>
      <c r="AA450" s="53" t="s">
        <v>4977</v>
      </c>
      <c r="AB450" s="53" t="s">
        <v>4978</v>
      </c>
      <c r="AC450" s="53" t="s">
        <v>2385</v>
      </c>
      <c r="AD450" s="53" t="s">
        <v>4979</v>
      </c>
      <c r="AE450" s="52" t="s">
        <v>2387</v>
      </c>
      <c r="AF450" s="56">
        <v>45114.25</v>
      </c>
    </row>
    <row r="451" spans="3:32" ht="23">
      <c r="C451" s="102">
        <v>442</v>
      </c>
      <c r="D451" s="103"/>
      <c r="E451" s="52" t="s">
        <v>4980</v>
      </c>
      <c r="F451" s="104" t="s">
        <v>4981</v>
      </c>
      <c r="G451" s="105"/>
      <c r="H451" s="103"/>
      <c r="I451" s="104" t="s">
        <v>274</v>
      </c>
      <c r="J451" s="103"/>
      <c r="K451" s="52" t="s">
        <v>4982</v>
      </c>
      <c r="L451" s="53" t="s">
        <v>4000</v>
      </c>
      <c r="M451" s="53" t="s">
        <v>2399</v>
      </c>
      <c r="N451" s="53" t="s">
        <v>2377</v>
      </c>
      <c r="O451" s="53" t="s">
        <v>2378</v>
      </c>
      <c r="P451" s="53" t="s">
        <v>2379</v>
      </c>
      <c r="Q451" s="52" t="s">
        <v>2380</v>
      </c>
      <c r="R451" s="54">
        <v>3.000000182019896E+16</v>
      </c>
      <c r="S451" s="55">
        <v>32945</v>
      </c>
      <c r="T451" s="52">
        <v>1990</v>
      </c>
      <c r="U451" s="52" t="s">
        <v>2560</v>
      </c>
      <c r="V451" s="55">
        <v>33080</v>
      </c>
      <c r="W451" s="52"/>
      <c r="X451" s="52">
        <v>1</v>
      </c>
      <c r="Y451" s="52">
        <v>1</v>
      </c>
      <c r="Z451" s="53" t="s">
        <v>4983</v>
      </c>
      <c r="AA451" s="53" t="s">
        <v>4984</v>
      </c>
      <c r="AB451" s="53" t="s">
        <v>2441</v>
      </c>
      <c r="AC451" s="53" t="s">
        <v>2442</v>
      </c>
      <c r="AD451" s="53" t="s">
        <v>4985</v>
      </c>
      <c r="AE451" s="52" t="s">
        <v>2444</v>
      </c>
      <c r="AF451" s="56">
        <v>45114.25</v>
      </c>
    </row>
    <row r="452" spans="3:32">
      <c r="C452" s="102">
        <v>443</v>
      </c>
      <c r="D452" s="103"/>
      <c r="E452" s="52" t="s">
        <v>4986</v>
      </c>
      <c r="F452" s="104" t="s">
        <v>4987</v>
      </c>
      <c r="G452" s="105"/>
      <c r="H452" s="103"/>
      <c r="I452" s="104" t="s">
        <v>1121</v>
      </c>
      <c r="J452" s="103"/>
      <c r="K452" s="52" t="s">
        <v>4988</v>
      </c>
      <c r="L452" s="53" t="s">
        <v>2421</v>
      </c>
      <c r="M452" s="53" t="s">
        <v>2376</v>
      </c>
      <c r="N452" s="53" t="s">
        <v>2377</v>
      </c>
      <c r="O452" s="53" t="s">
        <v>2378</v>
      </c>
      <c r="P452" s="53" t="s">
        <v>2379</v>
      </c>
      <c r="Q452" s="52" t="s">
        <v>2380</v>
      </c>
      <c r="R452" s="54">
        <v>4.4000004471199992E+16</v>
      </c>
      <c r="S452" s="55">
        <v>36517</v>
      </c>
      <c r="T452" s="52">
        <v>1999</v>
      </c>
      <c r="U452" s="52" t="s">
        <v>2471</v>
      </c>
      <c r="V452" s="55">
        <v>36598</v>
      </c>
      <c r="W452" s="55">
        <v>39722</v>
      </c>
      <c r="X452" s="52">
        <v>0</v>
      </c>
      <c r="Y452" s="52">
        <v>0</v>
      </c>
      <c r="Z452" s="53" t="s">
        <v>4989</v>
      </c>
      <c r="AA452" s="53" t="s">
        <v>3790</v>
      </c>
      <c r="AB452" s="53" t="s">
        <v>2384</v>
      </c>
      <c r="AC452" s="53" t="s">
        <v>2385</v>
      </c>
      <c r="AD452" s="53"/>
      <c r="AE452" s="52" t="s">
        <v>2387</v>
      </c>
      <c r="AF452" s="56">
        <v>45114.25</v>
      </c>
    </row>
    <row r="453" spans="3:32">
      <c r="C453" s="102">
        <v>444</v>
      </c>
      <c r="D453" s="103"/>
      <c r="E453" s="52" t="s">
        <v>4990</v>
      </c>
      <c r="F453" s="104" t="s">
        <v>4991</v>
      </c>
      <c r="G453" s="105"/>
      <c r="H453" s="103"/>
      <c r="I453" s="104" t="s">
        <v>275</v>
      </c>
      <c r="J453" s="103"/>
      <c r="K453" s="52" t="s">
        <v>4992</v>
      </c>
      <c r="L453" s="53" t="s">
        <v>2398</v>
      </c>
      <c r="M453" s="53" t="s">
        <v>2399</v>
      </c>
      <c r="N453" s="53" t="s">
        <v>2377</v>
      </c>
      <c r="O453" s="53" t="s">
        <v>2378</v>
      </c>
      <c r="P453" s="53" t="s">
        <v>2379</v>
      </c>
      <c r="Q453" s="52" t="s">
        <v>2380</v>
      </c>
      <c r="R453" s="54">
        <v>4.4011000242201024E+16</v>
      </c>
      <c r="S453" s="55">
        <v>40417</v>
      </c>
      <c r="T453" s="52">
        <v>2010</v>
      </c>
      <c r="U453" s="52" t="s">
        <v>2381</v>
      </c>
      <c r="V453" s="55">
        <v>40442</v>
      </c>
      <c r="W453" s="52"/>
      <c r="X453" s="52">
        <v>1</v>
      </c>
      <c r="Y453" s="52">
        <v>5</v>
      </c>
      <c r="Z453" s="53" t="s">
        <v>4993</v>
      </c>
      <c r="AA453" s="53" t="s">
        <v>4994</v>
      </c>
      <c r="AB453" s="53" t="s">
        <v>2587</v>
      </c>
      <c r="AC453" s="53" t="s">
        <v>2385</v>
      </c>
      <c r="AD453" s="53" t="s">
        <v>4995</v>
      </c>
      <c r="AE453" s="52" t="s">
        <v>2387</v>
      </c>
      <c r="AF453" s="56">
        <v>45114.25</v>
      </c>
    </row>
    <row r="454" spans="3:32">
      <c r="C454" s="102">
        <v>445</v>
      </c>
      <c r="D454" s="103"/>
      <c r="E454" s="52" t="s">
        <v>4996</v>
      </c>
      <c r="F454" s="104" t="s">
        <v>4997</v>
      </c>
      <c r="G454" s="105"/>
      <c r="H454" s="103"/>
      <c r="I454" s="104" t="s">
        <v>276</v>
      </c>
      <c r="J454" s="103"/>
      <c r="K454" s="52" t="s">
        <v>4998</v>
      </c>
      <c r="L454" s="53" t="s">
        <v>2398</v>
      </c>
      <c r="M454" s="53" t="s">
        <v>2399</v>
      </c>
      <c r="N454" s="53" t="s">
        <v>2377</v>
      </c>
      <c r="O454" s="53" t="s">
        <v>2378</v>
      </c>
      <c r="P454" s="53" t="s">
        <v>2379</v>
      </c>
      <c r="Q454" s="52" t="s">
        <v>2380</v>
      </c>
      <c r="R454" s="54">
        <v>4.4000004516199504E+16</v>
      </c>
      <c r="S454" s="55">
        <v>35027</v>
      </c>
      <c r="T454" s="52">
        <v>1995</v>
      </c>
      <c r="U454" s="52" t="s">
        <v>2484</v>
      </c>
      <c r="V454" s="55">
        <v>35066</v>
      </c>
      <c r="W454" s="52"/>
      <c r="X454" s="52">
        <v>1</v>
      </c>
      <c r="Y454" s="52">
        <v>20</v>
      </c>
      <c r="Z454" s="53" t="s">
        <v>4999</v>
      </c>
      <c r="AA454" s="53" t="s">
        <v>5000</v>
      </c>
      <c r="AB454" s="53" t="s">
        <v>5001</v>
      </c>
      <c r="AC454" s="53" t="s">
        <v>2642</v>
      </c>
      <c r="AD454" s="53" t="s">
        <v>5002</v>
      </c>
      <c r="AE454" s="52" t="s">
        <v>2517</v>
      </c>
      <c r="AF454" s="56">
        <v>45114.25</v>
      </c>
    </row>
    <row r="455" spans="3:32">
      <c r="C455" s="102">
        <v>446</v>
      </c>
      <c r="D455" s="103"/>
      <c r="E455" s="52" t="s">
        <v>5003</v>
      </c>
      <c r="F455" s="104" t="s">
        <v>5004</v>
      </c>
      <c r="G455" s="105"/>
      <c r="H455" s="103"/>
      <c r="I455" s="104" t="s">
        <v>5005</v>
      </c>
      <c r="J455" s="103"/>
      <c r="K455" s="52" t="s">
        <v>5006</v>
      </c>
      <c r="L455" s="53" t="s">
        <v>2375</v>
      </c>
      <c r="M455" s="53" t="s">
        <v>2376</v>
      </c>
      <c r="N455" s="53" t="s">
        <v>2377</v>
      </c>
      <c r="O455" s="53" t="s">
        <v>2378</v>
      </c>
      <c r="P455" s="53" t="s">
        <v>2379</v>
      </c>
      <c r="Q455" s="52" t="s">
        <v>2380</v>
      </c>
      <c r="R455" s="54">
        <v>30000000131988</v>
      </c>
      <c r="S455" s="55">
        <v>32436</v>
      </c>
      <c r="T455" s="52">
        <v>1988</v>
      </c>
      <c r="U455" s="52" t="s">
        <v>2400</v>
      </c>
      <c r="V455" s="55">
        <v>32510</v>
      </c>
      <c r="W455" s="55">
        <v>40795</v>
      </c>
      <c r="X455" s="52">
        <v>0</v>
      </c>
      <c r="Y455" s="52">
        <v>0</v>
      </c>
      <c r="Z455" s="53" t="s">
        <v>5007</v>
      </c>
      <c r="AA455" s="53" t="s">
        <v>5008</v>
      </c>
      <c r="AB455" s="53" t="s">
        <v>2991</v>
      </c>
      <c r="AC455" s="53" t="s">
        <v>2642</v>
      </c>
      <c r="AD455" s="53"/>
      <c r="AE455" s="52" t="s">
        <v>2517</v>
      </c>
      <c r="AF455" s="56">
        <v>45114.25</v>
      </c>
    </row>
    <row r="456" spans="3:32">
      <c r="C456" s="102">
        <v>447</v>
      </c>
      <c r="D456" s="103"/>
      <c r="E456" s="52" t="s">
        <v>5009</v>
      </c>
      <c r="F456" s="104" t="s">
        <v>5010</v>
      </c>
      <c r="G456" s="105"/>
      <c r="H456" s="103"/>
      <c r="I456" s="104" t="s">
        <v>277</v>
      </c>
      <c r="J456" s="103"/>
      <c r="K456" s="52" t="s">
        <v>5011</v>
      </c>
      <c r="L456" s="53" t="s">
        <v>2398</v>
      </c>
      <c r="M456" s="53" t="s">
        <v>2399</v>
      </c>
      <c r="N456" s="53" t="s">
        <v>2377</v>
      </c>
      <c r="O456" s="53" t="s">
        <v>2411</v>
      </c>
      <c r="P456" s="53" t="s">
        <v>2411</v>
      </c>
      <c r="Q456" s="52" t="s">
        <v>2380</v>
      </c>
      <c r="R456" s="54">
        <v>4.4000001950200472E+16</v>
      </c>
      <c r="S456" s="55">
        <v>38509</v>
      </c>
      <c r="T456" s="52">
        <v>2005</v>
      </c>
      <c r="U456" s="52" t="s">
        <v>2422</v>
      </c>
      <c r="V456" s="55">
        <v>38869</v>
      </c>
      <c r="W456" s="52"/>
      <c r="X456" s="52">
        <v>1</v>
      </c>
      <c r="Y456" s="52">
        <v>1</v>
      </c>
      <c r="Z456" s="53" t="s">
        <v>5012</v>
      </c>
      <c r="AA456" s="53" t="s">
        <v>5013</v>
      </c>
      <c r="AB456" s="53" t="s">
        <v>2384</v>
      </c>
      <c r="AC456" s="53" t="s">
        <v>2385</v>
      </c>
      <c r="AD456" s="53" t="s">
        <v>5014</v>
      </c>
      <c r="AE456" s="52" t="s">
        <v>2387</v>
      </c>
      <c r="AF456" s="56">
        <v>45114.25</v>
      </c>
    </row>
    <row r="457" spans="3:32">
      <c r="C457" s="102">
        <v>448</v>
      </c>
      <c r="D457" s="103"/>
      <c r="E457" s="52" t="s">
        <v>5015</v>
      </c>
      <c r="F457" s="104" t="s">
        <v>5016</v>
      </c>
      <c r="G457" s="105"/>
      <c r="H457" s="103"/>
      <c r="I457" s="104" t="s">
        <v>5017</v>
      </c>
      <c r="J457" s="103"/>
      <c r="K457" s="52" t="s">
        <v>5018</v>
      </c>
      <c r="L457" s="53" t="s">
        <v>2421</v>
      </c>
      <c r="M457" s="53" t="s">
        <v>2376</v>
      </c>
      <c r="N457" s="53" t="s">
        <v>2377</v>
      </c>
      <c r="O457" s="53" t="s">
        <v>2378</v>
      </c>
      <c r="P457" s="53" t="s">
        <v>2379</v>
      </c>
      <c r="Q457" s="52" t="s">
        <v>2380</v>
      </c>
      <c r="R457" s="54">
        <v>3018171979</v>
      </c>
      <c r="S457" s="55">
        <v>29444</v>
      </c>
      <c r="T457" s="52">
        <v>1980</v>
      </c>
      <c r="U457" s="52" t="s">
        <v>2381</v>
      </c>
      <c r="V457" s="55">
        <v>28292</v>
      </c>
      <c r="W457" s="55">
        <v>41922</v>
      </c>
      <c r="X457" s="52">
        <v>0</v>
      </c>
      <c r="Y457" s="52">
        <v>0</v>
      </c>
      <c r="Z457" s="53" t="s">
        <v>3776</v>
      </c>
      <c r="AA457" s="53" t="s">
        <v>3777</v>
      </c>
      <c r="AB457" s="53" t="s">
        <v>2384</v>
      </c>
      <c r="AC457" s="53" t="s">
        <v>2385</v>
      </c>
      <c r="AD457" s="53" t="s">
        <v>5019</v>
      </c>
      <c r="AE457" s="52" t="s">
        <v>2387</v>
      </c>
      <c r="AF457" s="56">
        <v>45114.25</v>
      </c>
    </row>
    <row r="458" spans="3:32">
      <c r="C458" s="102">
        <v>449</v>
      </c>
      <c r="D458" s="103"/>
      <c r="E458" s="52" t="s">
        <v>5020</v>
      </c>
      <c r="F458" s="104" t="s">
        <v>5021</v>
      </c>
      <c r="G458" s="105"/>
      <c r="H458" s="103"/>
      <c r="I458" s="104" t="s">
        <v>278</v>
      </c>
      <c r="J458" s="103"/>
      <c r="K458" s="52" t="s">
        <v>5022</v>
      </c>
      <c r="L458" s="53" t="s">
        <v>2398</v>
      </c>
      <c r="M458" s="53" t="s">
        <v>2399</v>
      </c>
      <c r="N458" s="53" t="s">
        <v>2377</v>
      </c>
      <c r="O458" s="53" t="s">
        <v>2378</v>
      </c>
      <c r="P458" s="53" t="s">
        <v>2379</v>
      </c>
      <c r="Q458" s="52" t="s">
        <v>2380</v>
      </c>
      <c r="R458" s="54">
        <v>3018751979</v>
      </c>
      <c r="S458" s="55">
        <v>29011</v>
      </c>
      <c r="T458" s="52">
        <v>1979</v>
      </c>
      <c r="U458" s="52" t="s">
        <v>2422</v>
      </c>
      <c r="V458" s="55">
        <v>28608</v>
      </c>
      <c r="W458" s="52"/>
      <c r="X458" s="52">
        <v>1</v>
      </c>
      <c r="Y458" s="52">
        <v>24</v>
      </c>
      <c r="Z458" s="53" t="s">
        <v>5023</v>
      </c>
      <c r="AA458" s="53" t="s">
        <v>5024</v>
      </c>
      <c r="AB458" s="53" t="s">
        <v>2384</v>
      </c>
      <c r="AC458" s="53" t="s">
        <v>2385</v>
      </c>
      <c r="AD458" s="53" t="s">
        <v>5025</v>
      </c>
      <c r="AE458" s="52" t="s">
        <v>2387</v>
      </c>
      <c r="AF458" s="56">
        <v>45114.25</v>
      </c>
    </row>
    <row r="459" spans="3:32">
      <c r="C459" s="102">
        <v>450</v>
      </c>
      <c r="D459" s="103"/>
      <c r="E459" s="52" t="s">
        <v>5026</v>
      </c>
      <c r="F459" s="104" t="s">
        <v>5027</v>
      </c>
      <c r="G459" s="105"/>
      <c r="H459" s="103"/>
      <c r="I459" s="104" t="s">
        <v>279</v>
      </c>
      <c r="J459" s="103"/>
      <c r="K459" s="52" t="s">
        <v>5028</v>
      </c>
      <c r="L459" s="53" t="s">
        <v>2398</v>
      </c>
      <c r="M459" s="53" t="s">
        <v>2399</v>
      </c>
      <c r="N459" s="53" t="s">
        <v>2377</v>
      </c>
      <c r="O459" s="53" t="s">
        <v>2378</v>
      </c>
      <c r="P459" s="53" t="s">
        <v>2379</v>
      </c>
      <c r="Q459" s="52" t="s">
        <v>2380</v>
      </c>
      <c r="R459" s="54">
        <v>223951981</v>
      </c>
      <c r="S459" s="55">
        <v>29929</v>
      </c>
      <c r="T459" s="52">
        <v>1981</v>
      </c>
      <c r="U459" s="52" t="s">
        <v>2471</v>
      </c>
      <c r="V459" s="55">
        <v>29951</v>
      </c>
      <c r="W459" s="52"/>
      <c r="X459" s="52">
        <v>3</v>
      </c>
      <c r="Y459" s="52">
        <v>9</v>
      </c>
      <c r="Z459" s="53" t="s">
        <v>2765</v>
      </c>
      <c r="AA459" s="53" t="s">
        <v>2486</v>
      </c>
      <c r="AB459" s="53" t="s">
        <v>2384</v>
      </c>
      <c r="AC459" s="53" t="s">
        <v>2385</v>
      </c>
      <c r="AD459" s="53" t="s">
        <v>5029</v>
      </c>
      <c r="AE459" s="52" t="s">
        <v>2387</v>
      </c>
      <c r="AF459" s="56">
        <v>45114.25</v>
      </c>
    </row>
    <row r="460" spans="3:32">
      <c r="C460" s="102">
        <v>451</v>
      </c>
      <c r="D460" s="103"/>
      <c r="E460" s="52" t="s">
        <v>5030</v>
      </c>
      <c r="F460" s="104" t="s">
        <v>5031</v>
      </c>
      <c r="G460" s="105"/>
      <c r="H460" s="103"/>
      <c r="I460" s="104" t="s">
        <v>280</v>
      </c>
      <c r="J460" s="103"/>
      <c r="K460" s="52" t="s">
        <v>5032</v>
      </c>
      <c r="L460" s="53" t="s">
        <v>2398</v>
      </c>
      <c r="M460" s="53" t="s">
        <v>2399</v>
      </c>
      <c r="N460" s="53" t="s">
        <v>2377</v>
      </c>
      <c r="O460" s="53" t="s">
        <v>2378</v>
      </c>
      <c r="P460" s="53" t="s">
        <v>2379</v>
      </c>
      <c r="Q460" s="52" t="s">
        <v>2380</v>
      </c>
      <c r="R460" s="54">
        <v>4.40000034751994E+16</v>
      </c>
      <c r="S460" s="55">
        <v>34632</v>
      </c>
      <c r="T460" s="52">
        <v>1994</v>
      </c>
      <c r="U460" s="52" t="s">
        <v>2400</v>
      </c>
      <c r="V460" s="55">
        <v>34731</v>
      </c>
      <c r="W460" s="52"/>
      <c r="X460" s="52">
        <v>1</v>
      </c>
      <c r="Y460" s="52">
        <v>3</v>
      </c>
      <c r="Z460" s="53" t="s">
        <v>5033</v>
      </c>
      <c r="AA460" s="53" t="s">
        <v>5034</v>
      </c>
      <c r="AB460" s="53" t="s">
        <v>5035</v>
      </c>
      <c r="AC460" s="53" t="s">
        <v>2404</v>
      </c>
      <c r="AD460" s="53"/>
      <c r="AE460" s="52" t="s">
        <v>2406</v>
      </c>
      <c r="AF460" s="56">
        <v>45114.25</v>
      </c>
    </row>
    <row r="461" spans="3:32">
      <c r="C461" s="102">
        <v>452</v>
      </c>
      <c r="D461" s="103"/>
      <c r="E461" s="52" t="s">
        <v>5036</v>
      </c>
      <c r="F461" s="104" t="s">
        <v>5037</v>
      </c>
      <c r="G461" s="105"/>
      <c r="H461" s="103"/>
      <c r="I461" s="104" t="s">
        <v>281</v>
      </c>
      <c r="J461" s="103"/>
      <c r="K461" s="52" t="s">
        <v>5038</v>
      </c>
      <c r="L461" s="53" t="s">
        <v>2398</v>
      </c>
      <c r="M461" s="53" t="s">
        <v>2399</v>
      </c>
      <c r="N461" s="53" t="s">
        <v>2377</v>
      </c>
      <c r="O461" s="53" t="s">
        <v>2378</v>
      </c>
      <c r="P461" s="53" t="s">
        <v>2379</v>
      </c>
      <c r="Q461" s="52" t="s">
        <v>2380</v>
      </c>
      <c r="R461" s="54">
        <v>348761983</v>
      </c>
      <c r="S461" s="55">
        <v>31757</v>
      </c>
      <c r="T461" s="52">
        <v>1986</v>
      </c>
      <c r="U461" s="52" t="s">
        <v>2471</v>
      </c>
      <c r="V461" s="55">
        <v>31959</v>
      </c>
      <c r="W461" s="52"/>
      <c r="X461" s="52">
        <v>2</v>
      </c>
      <c r="Y461" s="52">
        <v>2</v>
      </c>
      <c r="Z461" s="53" t="s">
        <v>5039</v>
      </c>
      <c r="AA461" s="53" t="s">
        <v>5040</v>
      </c>
      <c r="AB461" s="53" t="s">
        <v>2441</v>
      </c>
      <c r="AC461" s="53" t="s">
        <v>2442</v>
      </c>
      <c r="AD461" s="53" t="s">
        <v>5041</v>
      </c>
      <c r="AE461" s="52" t="s">
        <v>2444</v>
      </c>
      <c r="AF461" s="56">
        <v>45114.25</v>
      </c>
    </row>
    <row r="462" spans="3:32">
      <c r="C462" s="102">
        <v>453</v>
      </c>
      <c r="D462" s="103"/>
      <c r="E462" s="52" t="s">
        <v>5042</v>
      </c>
      <c r="F462" s="104" t="s">
        <v>5043</v>
      </c>
      <c r="G462" s="105"/>
      <c r="H462" s="103"/>
      <c r="I462" s="104" t="s">
        <v>5044</v>
      </c>
      <c r="J462" s="103"/>
      <c r="K462" s="52" t="s">
        <v>5045</v>
      </c>
      <c r="L462" s="53" t="s">
        <v>2683</v>
      </c>
      <c r="M462" s="53" t="s">
        <v>2376</v>
      </c>
      <c r="N462" s="53" t="s">
        <v>2453</v>
      </c>
      <c r="O462" s="53" t="s">
        <v>2454</v>
      </c>
      <c r="P462" s="53" t="s">
        <v>2455</v>
      </c>
      <c r="Q462" s="52" t="s">
        <v>2380</v>
      </c>
      <c r="R462" s="54">
        <v>167291980</v>
      </c>
      <c r="S462" s="55">
        <v>29927</v>
      </c>
      <c r="T462" s="52">
        <v>1981</v>
      </c>
      <c r="U462" s="52" t="s">
        <v>2471</v>
      </c>
      <c r="V462" s="55">
        <v>29953</v>
      </c>
      <c r="W462" s="55">
        <v>44747</v>
      </c>
      <c r="X462" s="52">
        <v>0</v>
      </c>
      <c r="Y462" s="52">
        <v>0</v>
      </c>
      <c r="Z462" s="53" t="s">
        <v>5046</v>
      </c>
      <c r="AA462" s="53" t="s">
        <v>5047</v>
      </c>
      <c r="AB462" s="53" t="s">
        <v>2441</v>
      </c>
      <c r="AC462" s="53" t="s">
        <v>2442</v>
      </c>
      <c r="AD462" s="53" t="s">
        <v>5048</v>
      </c>
      <c r="AE462" s="52" t="s">
        <v>2444</v>
      </c>
      <c r="AF462" s="56">
        <v>45114.25</v>
      </c>
    </row>
    <row r="463" spans="3:32" ht="23">
      <c r="C463" s="102">
        <v>454</v>
      </c>
      <c r="D463" s="103"/>
      <c r="E463" s="52" t="s">
        <v>5049</v>
      </c>
      <c r="F463" s="104" t="s">
        <v>5050</v>
      </c>
      <c r="G463" s="105"/>
      <c r="H463" s="103"/>
      <c r="I463" s="104" t="s">
        <v>5051</v>
      </c>
      <c r="J463" s="103"/>
      <c r="K463" s="52" t="s">
        <v>5052</v>
      </c>
      <c r="L463" s="53" t="s">
        <v>2764</v>
      </c>
      <c r="M463" s="53" t="s">
        <v>2722</v>
      </c>
      <c r="N463" s="53" t="s">
        <v>2377</v>
      </c>
      <c r="O463" s="53" t="s">
        <v>2378</v>
      </c>
      <c r="P463" s="53" t="s">
        <v>2379</v>
      </c>
      <c r="Q463" s="52" t="s">
        <v>2380</v>
      </c>
      <c r="R463" s="54">
        <v>4.4000000370199936E+16</v>
      </c>
      <c r="S463" s="55">
        <v>36199</v>
      </c>
      <c r="T463" s="52">
        <v>1999</v>
      </c>
      <c r="U463" s="52" t="s">
        <v>2521</v>
      </c>
      <c r="V463" s="55">
        <v>36250</v>
      </c>
      <c r="W463" s="55">
        <v>43706</v>
      </c>
      <c r="X463" s="52">
        <v>0</v>
      </c>
      <c r="Y463" s="52">
        <v>0</v>
      </c>
      <c r="Z463" s="53" t="s">
        <v>5053</v>
      </c>
      <c r="AA463" s="53" t="s">
        <v>5054</v>
      </c>
      <c r="AB463" s="53" t="s">
        <v>5055</v>
      </c>
      <c r="AC463" s="53" t="s">
        <v>2642</v>
      </c>
      <c r="AD463" s="53" t="s">
        <v>5056</v>
      </c>
      <c r="AE463" s="52" t="s">
        <v>2517</v>
      </c>
      <c r="AF463" s="56">
        <v>45114.25</v>
      </c>
    </row>
    <row r="464" spans="3:32">
      <c r="C464" s="102">
        <v>455</v>
      </c>
      <c r="D464" s="103"/>
      <c r="E464" s="52" t="s">
        <v>5057</v>
      </c>
      <c r="F464" s="104" t="s">
        <v>5058</v>
      </c>
      <c r="G464" s="105"/>
      <c r="H464" s="103"/>
      <c r="I464" s="104" t="s">
        <v>282</v>
      </c>
      <c r="J464" s="103"/>
      <c r="K464" s="52" t="s">
        <v>5059</v>
      </c>
      <c r="L464" s="53" t="s">
        <v>2398</v>
      </c>
      <c r="M464" s="53" t="s">
        <v>2399</v>
      </c>
      <c r="N464" s="53" t="s">
        <v>2377</v>
      </c>
      <c r="O464" s="53" t="s">
        <v>2378</v>
      </c>
      <c r="P464" s="53" t="s">
        <v>2379</v>
      </c>
      <c r="Q464" s="52" t="s">
        <v>2625</v>
      </c>
      <c r="R464" s="54">
        <v>3017981979</v>
      </c>
      <c r="S464" s="55">
        <v>26756</v>
      </c>
      <c r="T464" s="52">
        <v>1973</v>
      </c>
      <c r="U464" s="52" t="s">
        <v>2449</v>
      </c>
      <c r="V464" s="55">
        <v>26912</v>
      </c>
      <c r="W464" s="52"/>
      <c r="X464" s="52">
        <v>10</v>
      </c>
      <c r="Y464" s="52">
        <v>57</v>
      </c>
      <c r="Z464" s="53" t="s">
        <v>5060</v>
      </c>
      <c r="AA464" s="53" t="s">
        <v>5061</v>
      </c>
      <c r="AB464" s="53" t="s">
        <v>2441</v>
      </c>
      <c r="AC464" s="53" t="s">
        <v>2442</v>
      </c>
      <c r="AD464" s="53" t="s">
        <v>5062</v>
      </c>
      <c r="AE464" s="52" t="s">
        <v>2444</v>
      </c>
      <c r="AF464" s="56">
        <v>45114.25</v>
      </c>
    </row>
    <row r="465" spans="3:32">
      <c r="C465" s="102">
        <v>456</v>
      </c>
      <c r="D465" s="103"/>
      <c r="E465" s="52" t="s">
        <v>5063</v>
      </c>
      <c r="F465" s="104" t="s">
        <v>5064</v>
      </c>
      <c r="G465" s="105"/>
      <c r="H465" s="103"/>
      <c r="I465" s="104" t="s">
        <v>283</v>
      </c>
      <c r="J465" s="103"/>
      <c r="K465" s="52" t="s">
        <v>5065</v>
      </c>
      <c r="L465" s="53" t="s">
        <v>2398</v>
      </c>
      <c r="M465" s="53" t="s">
        <v>2399</v>
      </c>
      <c r="N465" s="53" t="s">
        <v>2377</v>
      </c>
      <c r="O465" s="53" t="s">
        <v>2378</v>
      </c>
      <c r="P465" s="53" t="s">
        <v>2379</v>
      </c>
      <c r="Q465" s="52" t="s">
        <v>2380</v>
      </c>
      <c r="R465" s="54">
        <v>4.4000007643199608E+16</v>
      </c>
      <c r="S465" s="55">
        <v>35313</v>
      </c>
      <c r="T465" s="52">
        <v>1996</v>
      </c>
      <c r="U465" s="52" t="s">
        <v>2464</v>
      </c>
      <c r="V465" s="55">
        <v>35432</v>
      </c>
      <c r="W465" s="52"/>
      <c r="X465" s="52">
        <v>3</v>
      </c>
      <c r="Y465" s="52">
        <v>8</v>
      </c>
      <c r="Z465" s="53" t="s">
        <v>5066</v>
      </c>
      <c r="AA465" s="53" t="s">
        <v>5067</v>
      </c>
      <c r="AB465" s="53" t="s">
        <v>3069</v>
      </c>
      <c r="AC465" s="53" t="s">
        <v>2385</v>
      </c>
      <c r="AD465" s="53" t="s">
        <v>5068</v>
      </c>
      <c r="AE465" s="52" t="s">
        <v>2387</v>
      </c>
      <c r="AF465" s="56">
        <v>45114.25</v>
      </c>
    </row>
    <row r="466" spans="3:32">
      <c r="C466" s="102">
        <v>457</v>
      </c>
      <c r="D466" s="103"/>
      <c r="E466" s="52" t="s">
        <v>5069</v>
      </c>
      <c r="F466" s="104" t="s">
        <v>5070</v>
      </c>
      <c r="G466" s="105"/>
      <c r="H466" s="103"/>
      <c r="I466" s="104" t="s">
        <v>5071</v>
      </c>
      <c r="J466" s="103"/>
      <c r="K466" s="52" t="s">
        <v>5072</v>
      </c>
      <c r="L466" s="53" t="s">
        <v>2375</v>
      </c>
      <c r="M466" s="53" t="s">
        <v>2376</v>
      </c>
      <c r="N466" s="53" t="s">
        <v>2377</v>
      </c>
      <c r="O466" s="53" t="s">
        <v>2378</v>
      </c>
      <c r="P466" s="53" t="s">
        <v>2379</v>
      </c>
      <c r="Q466" s="52" t="s">
        <v>2380</v>
      </c>
      <c r="R466" s="54">
        <v>330411982</v>
      </c>
      <c r="S466" s="55">
        <v>30491</v>
      </c>
      <c r="T466" s="52">
        <v>1983</v>
      </c>
      <c r="U466" s="52" t="s">
        <v>2422</v>
      </c>
      <c r="V466" s="55">
        <v>30491</v>
      </c>
      <c r="W466" s="55">
        <v>42178</v>
      </c>
      <c r="X466" s="52">
        <v>0</v>
      </c>
      <c r="Y466" s="52">
        <v>0</v>
      </c>
      <c r="Z466" s="53" t="s">
        <v>5073</v>
      </c>
      <c r="AA466" s="53" t="s">
        <v>5074</v>
      </c>
      <c r="AB466" s="53" t="s">
        <v>2384</v>
      </c>
      <c r="AC466" s="53" t="s">
        <v>2385</v>
      </c>
      <c r="AD466" s="53"/>
      <c r="AE466" s="52" t="s">
        <v>2387</v>
      </c>
      <c r="AF466" s="56">
        <v>45114.25</v>
      </c>
    </row>
    <row r="467" spans="3:32">
      <c r="C467" s="102">
        <v>458</v>
      </c>
      <c r="D467" s="103"/>
      <c r="E467" s="52" t="s">
        <v>5075</v>
      </c>
      <c r="F467" s="104" t="s">
        <v>5076</v>
      </c>
      <c r="G467" s="105"/>
      <c r="H467" s="103"/>
      <c r="I467" s="104" t="s">
        <v>284</v>
      </c>
      <c r="J467" s="103"/>
      <c r="K467" s="52" t="s">
        <v>5077</v>
      </c>
      <c r="L467" s="53" t="s">
        <v>2398</v>
      </c>
      <c r="M467" s="53" t="s">
        <v>2399</v>
      </c>
      <c r="N467" s="53" t="s">
        <v>2377</v>
      </c>
      <c r="O467" s="53" t="s">
        <v>2378</v>
      </c>
      <c r="P467" s="53" t="s">
        <v>2379</v>
      </c>
      <c r="Q467" s="52" t="s">
        <v>2380</v>
      </c>
      <c r="R467" s="54">
        <v>4.4000002435200232E+16</v>
      </c>
      <c r="S467" s="55">
        <v>37602</v>
      </c>
      <c r="T467" s="52">
        <v>2002</v>
      </c>
      <c r="U467" s="52" t="s">
        <v>2471</v>
      </c>
      <c r="V467" s="55">
        <v>37991</v>
      </c>
      <c r="W467" s="52"/>
      <c r="X467" s="52">
        <v>1</v>
      </c>
      <c r="Y467" s="52">
        <v>5</v>
      </c>
      <c r="Z467" s="53" t="s">
        <v>5078</v>
      </c>
      <c r="AA467" s="53" t="s">
        <v>5079</v>
      </c>
      <c r="AB467" s="53" t="s">
        <v>2393</v>
      </c>
      <c r="AC467" s="53" t="s">
        <v>2385</v>
      </c>
      <c r="AD467" s="53" t="s">
        <v>5080</v>
      </c>
      <c r="AE467" s="52" t="s">
        <v>2387</v>
      </c>
      <c r="AF467" s="56">
        <v>45114.25</v>
      </c>
    </row>
    <row r="468" spans="3:32">
      <c r="C468" s="102">
        <v>459</v>
      </c>
      <c r="D468" s="103"/>
      <c r="E468" s="52" t="s">
        <v>5081</v>
      </c>
      <c r="F468" s="104" t="s">
        <v>285</v>
      </c>
      <c r="G468" s="105"/>
      <c r="H468" s="103"/>
      <c r="I468" s="104" t="s">
        <v>285</v>
      </c>
      <c r="J468" s="103"/>
      <c r="K468" s="52" t="s">
        <v>5082</v>
      </c>
      <c r="L468" s="53" t="s">
        <v>2398</v>
      </c>
      <c r="M468" s="53" t="s">
        <v>2399</v>
      </c>
      <c r="N468" s="53" t="s">
        <v>2377</v>
      </c>
      <c r="O468" s="53" t="s">
        <v>2378</v>
      </c>
      <c r="P468" s="53" t="s">
        <v>2379</v>
      </c>
      <c r="Q468" s="52" t="s">
        <v>2380</v>
      </c>
      <c r="R468" s="54">
        <v>4.4011001117201712E+16</v>
      </c>
      <c r="S468" s="55">
        <v>34694</v>
      </c>
      <c r="T468" s="52">
        <v>1994</v>
      </c>
      <c r="U468" s="52" t="s">
        <v>2471</v>
      </c>
      <c r="V468" s="55">
        <v>34943</v>
      </c>
      <c r="W468" s="52"/>
      <c r="X468" s="52">
        <v>1</v>
      </c>
      <c r="Y468" s="52">
        <v>215</v>
      </c>
      <c r="Z468" s="53" t="s">
        <v>5083</v>
      </c>
      <c r="AA468" s="53" t="s">
        <v>5084</v>
      </c>
      <c r="AB468" s="53" t="s">
        <v>2384</v>
      </c>
      <c r="AC468" s="53" t="s">
        <v>2385</v>
      </c>
      <c r="AD468" s="53" t="s">
        <v>5085</v>
      </c>
      <c r="AE468" s="52" t="s">
        <v>2387</v>
      </c>
      <c r="AF468" s="56">
        <v>45114.25</v>
      </c>
    </row>
    <row r="469" spans="3:32">
      <c r="C469" s="102">
        <v>460</v>
      </c>
      <c r="D469" s="103"/>
      <c r="E469" s="52" t="s">
        <v>5086</v>
      </c>
      <c r="F469" s="104" t="s">
        <v>5087</v>
      </c>
      <c r="G469" s="105"/>
      <c r="H469" s="103"/>
      <c r="I469" s="104" t="s">
        <v>286</v>
      </c>
      <c r="J469" s="103"/>
      <c r="K469" s="52" t="s">
        <v>5088</v>
      </c>
      <c r="L469" s="53" t="s">
        <v>2398</v>
      </c>
      <c r="M469" s="53" t="s">
        <v>2399</v>
      </c>
      <c r="N469" s="53" t="s">
        <v>2377</v>
      </c>
      <c r="O469" s="53" t="s">
        <v>2378</v>
      </c>
      <c r="P469" s="53" t="s">
        <v>2379</v>
      </c>
      <c r="Q469" s="52" t="s">
        <v>2380</v>
      </c>
      <c r="R469" s="54">
        <v>3.0000001988198936E+16</v>
      </c>
      <c r="S469" s="55">
        <v>34620</v>
      </c>
      <c r="T469" s="52">
        <v>1994</v>
      </c>
      <c r="U469" s="52" t="s">
        <v>2400</v>
      </c>
      <c r="V469" s="55">
        <v>34639</v>
      </c>
      <c r="W469" s="52"/>
      <c r="X469" s="52">
        <v>1</v>
      </c>
      <c r="Y469" s="52">
        <v>8</v>
      </c>
      <c r="Z469" s="53" t="s">
        <v>5089</v>
      </c>
      <c r="AA469" s="53" t="s">
        <v>5090</v>
      </c>
      <c r="AB469" s="53" t="s">
        <v>2514</v>
      </c>
      <c r="AC469" s="53" t="s">
        <v>2515</v>
      </c>
      <c r="AD469" s="53" t="s">
        <v>5091</v>
      </c>
      <c r="AE469" s="52" t="s">
        <v>2517</v>
      </c>
      <c r="AF469" s="56">
        <v>45114.25</v>
      </c>
    </row>
    <row r="470" spans="3:32">
      <c r="C470" s="102">
        <v>461</v>
      </c>
      <c r="D470" s="103"/>
      <c r="E470" s="52" t="s">
        <v>5092</v>
      </c>
      <c r="F470" s="104" t="s">
        <v>5093</v>
      </c>
      <c r="G470" s="105"/>
      <c r="H470" s="103"/>
      <c r="I470" s="104" t="s">
        <v>287</v>
      </c>
      <c r="J470" s="103"/>
      <c r="K470" s="52" t="s">
        <v>5094</v>
      </c>
      <c r="L470" s="53" t="s">
        <v>2398</v>
      </c>
      <c r="M470" s="53" t="s">
        <v>2399</v>
      </c>
      <c r="N470" s="53" t="s">
        <v>2377</v>
      </c>
      <c r="O470" s="53" t="s">
        <v>2378</v>
      </c>
      <c r="P470" s="53" t="s">
        <v>2379</v>
      </c>
      <c r="Q470" s="52" t="s">
        <v>2380</v>
      </c>
      <c r="R470" s="54">
        <v>4.400000191820048E+16</v>
      </c>
      <c r="S470" s="55">
        <v>38267</v>
      </c>
      <c r="T470" s="52">
        <v>2004</v>
      </c>
      <c r="U470" s="52" t="s">
        <v>2400</v>
      </c>
      <c r="V470" s="55">
        <v>38401</v>
      </c>
      <c r="W470" s="52"/>
      <c r="X470" s="52">
        <v>5</v>
      </c>
      <c r="Y470" s="52">
        <v>23</v>
      </c>
      <c r="Z470" s="53" t="s">
        <v>5095</v>
      </c>
      <c r="AA470" s="53" t="s">
        <v>5096</v>
      </c>
      <c r="AB470" s="53" t="s">
        <v>2384</v>
      </c>
      <c r="AC470" s="53" t="s">
        <v>2385</v>
      </c>
      <c r="AD470" s="53" t="s">
        <v>5097</v>
      </c>
      <c r="AE470" s="52" t="s">
        <v>2387</v>
      </c>
      <c r="AF470" s="56">
        <v>45114.25</v>
      </c>
    </row>
    <row r="471" spans="3:32" ht="23">
      <c r="C471" s="102">
        <v>462</v>
      </c>
      <c r="D471" s="103"/>
      <c r="E471" s="52" t="s">
        <v>5098</v>
      </c>
      <c r="F471" s="104" t="s">
        <v>5099</v>
      </c>
      <c r="G471" s="105"/>
      <c r="H471" s="103"/>
      <c r="I471" s="104" t="s">
        <v>288</v>
      </c>
      <c r="J471" s="103"/>
      <c r="K471" s="52" t="s">
        <v>5100</v>
      </c>
      <c r="L471" s="53" t="s">
        <v>2398</v>
      </c>
      <c r="M471" s="53" t="s">
        <v>2399</v>
      </c>
      <c r="N471" s="53" t="s">
        <v>2377</v>
      </c>
      <c r="O471" s="53" t="s">
        <v>2411</v>
      </c>
      <c r="P471" s="53" t="s">
        <v>2411</v>
      </c>
      <c r="Q471" s="52" t="s">
        <v>2380</v>
      </c>
      <c r="R471" s="54">
        <v>4.4011000030201216E+16</v>
      </c>
      <c r="S471" s="55">
        <v>39101</v>
      </c>
      <c r="T471" s="52">
        <v>2007</v>
      </c>
      <c r="U471" s="52" t="s">
        <v>2412</v>
      </c>
      <c r="V471" s="55">
        <v>41548</v>
      </c>
      <c r="W471" s="52"/>
      <c r="X471" s="52">
        <v>4</v>
      </c>
      <c r="Y471" s="52">
        <v>14</v>
      </c>
      <c r="Z471" s="53" t="s">
        <v>5101</v>
      </c>
      <c r="AA471" s="53" t="s">
        <v>5102</v>
      </c>
      <c r="AB471" s="53" t="s">
        <v>2539</v>
      </c>
      <c r="AC471" s="53" t="s">
        <v>2540</v>
      </c>
      <c r="AD471" s="53" t="s">
        <v>5103</v>
      </c>
      <c r="AE471" s="52" t="s">
        <v>2542</v>
      </c>
      <c r="AF471" s="56">
        <v>45114.25</v>
      </c>
    </row>
    <row r="472" spans="3:32">
      <c r="C472" s="102">
        <v>463</v>
      </c>
      <c r="D472" s="103"/>
      <c r="E472" s="52" t="s">
        <v>5104</v>
      </c>
      <c r="F472" s="104" t="s">
        <v>5105</v>
      </c>
      <c r="G472" s="105"/>
      <c r="H472" s="103"/>
      <c r="I472" s="104" t="s">
        <v>289</v>
      </c>
      <c r="J472" s="103"/>
      <c r="K472" s="52" t="s">
        <v>5106</v>
      </c>
      <c r="L472" s="53" t="s">
        <v>2398</v>
      </c>
      <c r="M472" s="53" t="s">
        <v>2399</v>
      </c>
      <c r="N472" s="53" t="s">
        <v>2377</v>
      </c>
      <c r="O472" s="53" t="s">
        <v>2378</v>
      </c>
      <c r="P472" s="53" t="s">
        <v>2379</v>
      </c>
      <c r="Q472" s="52" t="s">
        <v>2380</v>
      </c>
      <c r="R472" s="54">
        <v>4.4000001340200016E+16</v>
      </c>
      <c r="S472" s="55">
        <v>36725</v>
      </c>
      <c r="T472" s="52">
        <v>2000</v>
      </c>
      <c r="U472" s="52" t="s">
        <v>2432</v>
      </c>
      <c r="V472" s="55">
        <v>36749</v>
      </c>
      <c r="W472" s="52"/>
      <c r="X472" s="52">
        <v>1</v>
      </c>
      <c r="Y472" s="52">
        <v>6</v>
      </c>
      <c r="Z472" s="53" t="s">
        <v>5107</v>
      </c>
      <c r="AA472" s="53" t="s">
        <v>5108</v>
      </c>
      <c r="AB472" s="53" t="s">
        <v>2384</v>
      </c>
      <c r="AC472" s="53" t="s">
        <v>2385</v>
      </c>
      <c r="AD472" s="53" t="s">
        <v>5109</v>
      </c>
      <c r="AE472" s="52" t="s">
        <v>2387</v>
      </c>
      <c r="AF472" s="56">
        <v>45114.25</v>
      </c>
    </row>
    <row r="473" spans="3:32" ht="23">
      <c r="C473" s="102">
        <v>464</v>
      </c>
      <c r="D473" s="103"/>
      <c r="E473" s="52" t="s">
        <v>5110</v>
      </c>
      <c r="F473" s="104" t="s">
        <v>5111</v>
      </c>
      <c r="G473" s="105"/>
      <c r="H473" s="103"/>
      <c r="I473" s="104" t="s">
        <v>5112</v>
      </c>
      <c r="J473" s="103"/>
      <c r="K473" s="52" t="s">
        <v>5113</v>
      </c>
      <c r="L473" s="53" t="s">
        <v>2721</v>
      </c>
      <c r="M473" s="53" t="s">
        <v>2722</v>
      </c>
      <c r="N473" s="53" t="s">
        <v>2377</v>
      </c>
      <c r="O473" s="53" t="s">
        <v>2378</v>
      </c>
      <c r="P473" s="53" t="s">
        <v>2379</v>
      </c>
      <c r="Q473" s="52" t="s">
        <v>2380</v>
      </c>
      <c r="R473" s="54">
        <v>23351985</v>
      </c>
      <c r="S473" s="55">
        <v>32253</v>
      </c>
      <c r="T473" s="52">
        <v>1988</v>
      </c>
      <c r="U473" s="52" t="s">
        <v>2449</v>
      </c>
      <c r="V473" s="55">
        <v>32417</v>
      </c>
      <c r="W473" s="55">
        <v>44435</v>
      </c>
      <c r="X473" s="52">
        <v>0</v>
      </c>
      <c r="Y473" s="52">
        <v>0</v>
      </c>
      <c r="Z473" s="53" t="s">
        <v>5114</v>
      </c>
      <c r="AA473" s="53" t="s">
        <v>5115</v>
      </c>
      <c r="AB473" s="53" t="s">
        <v>2441</v>
      </c>
      <c r="AC473" s="53" t="s">
        <v>2442</v>
      </c>
      <c r="AD473" s="53"/>
      <c r="AE473" s="52" t="s">
        <v>2444</v>
      </c>
      <c r="AF473" s="56">
        <v>45114.25</v>
      </c>
    </row>
    <row r="474" spans="3:32">
      <c r="C474" s="102">
        <v>465</v>
      </c>
      <c r="D474" s="103"/>
      <c r="E474" s="52" t="s">
        <v>5116</v>
      </c>
      <c r="F474" s="104" t="s">
        <v>5117</v>
      </c>
      <c r="G474" s="105"/>
      <c r="H474" s="103"/>
      <c r="I474" s="104" t="s">
        <v>290</v>
      </c>
      <c r="J474" s="103"/>
      <c r="K474" s="52" t="s">
        <v>5118</v>
      </c>
      <c r="L474" s="53" t="s">
        <v>2398</v>
      </c>
      <c r="M474" s="53" t="s">
        <v>2399</v>
      </c>
      <c r="N474" s="53" t="s">
        <v>2377</v>
      </c>
      <c r="O474" s="53" t="s">
        <v>2378</v>
      </c>
      <c r="P474" s="53" t="s">
        <v>2379</v>
      </c>
      <c r="Q474" s="52" t="s">
        <v>2380</v>
      </c>
      <c r="R474" s="54">
        <v>30000015791984</v>
      </c>
      <c r="S474" s="55">
        <v>31069</v>
      </c>
      <c r="T474" s="52">
        <v>1985</v>
      </c>
      <c r="U474" s="52" t="s">
        <v>2412</v>
      </c>
      <c r="V474" s="55">
        <v>31069</v>
      </c>
      <c r="W474" s="52"/>
      <c r="X474" s="52">
        <v>2</v>
      </c>
      <c r="Y474" s="52">
        <v>5</v>
      </c>
      <c r="Z474" s="53" t="s">
        <v>5119</v>
      </c>
      <c r="AA474" s="53" t="s">
        <v>2586</v>
      </c>
      <c r="AB474" s="53" t="s">
        <v>2587</v>
      </c>
      <c r="AC474" s="53" t="s">
        <v>2385</v>
      </c>
      <c r="AD474" s="53"/>
      <c r="AE474" s="52" t="s">
        <v>2387</v>
      </c>
      <c r="AF474" s="56">
        <v>45114.25</v>
      </c>
    </row>
    <row r="475" spans="3:32">
      <c r="C475" s="102">
        <v>466</v>
      </c>
      <c r="D475" s="103"/>
      <c r="E475" s="52" t="s">
        <v>5120</v>
      </c>
      <c r="F475" s="104" t="s">
        <v>5121</v>
      </c>
      <c r="G475" s="105"/>
      <c r="H475" s="103"/>
      <c r="I475" s="104" t="s">
        <v>291</v>
      </c>
      <c r="J475" s="103"/>
      <c r="K475" s="52" t="s">
        <v>5122</v>
      </c>
      <c r="L475" s="53" t="s">
        <v>2398</v>
      </c>
      <c r="M475" s="53" t="s">
        <v>2399</v>
      </c>
      <c r="N475" s="53" t="s">
        <v>2377</v>
      </c>
      <c r="O475" s="53" t="s">
        <v>2378</v>
      </c>
      <c r="P475" s="53" t="s">
        <v>2379</v>
      </c>
      <c r="Q475" s="52" t="s">
        <v>2380</v>
      </c>
      <c r="R475" s="54">
        <v>240000101821990</v>
      </c>
      <c r="S475" s="55">
        <v>33443</v>
      </c>
      <c r="T475" s="52">
        <v>1991</v>
      </c>
      <c r="U475" s="52" t="s">
        <v>2432</v>
      </c>
      <c r="V475" s="55">
        <v>33512</v>
      </c>
      <c r="W475" s="52"/>
      <c r="X475" s="52">
        <v>1</v>
      </c>
      <c r="Y475" s="52">
        <v>19</v>
      </c>
      <c r="Z475" s="53" t="s">
        <v>5123</v>
      </c>
      <c r="AA475" s="53" t="s">
        <v>5124</v>
      </c>
      <c r="AB475" s="53" t="s">
        <v>3876</v>
      </c>
      <c r="AC475" s="53" t="s">
        <v>2909</v>
      </c>
      <c r="AD475" s="53" t="s">
        <v>5125</v>
      </c>
      <c r="AE475" s="52" t="s">
        <v>2517</v>
      </c>
      <c r="AF475" s="56">
        <v>45114.25</v>
      </c>
    </row>
    <row r="476" spans="3:32">
      <c r="C476" s="102">
        <v>467</v>
      </c>
      <c r="D476" s="103"/>
      <c r="E476" s="52" t="s">
        <v>5126</v>
      </c>
      <c r="F476" s="104" t="s">
        <v>5127</v>
      </c>
      <c r="G476" s="105"/>
      <c r="H476" s="103"/>
      <c r="I476" s="104" t="s">
        <v>5128</v>
      </c>
      <c r="J476" s="103"/>
      <c r="K476" s="52" t="s">
        <v>5129</v>
      </c>
      <c r="L476" s="53" t="s">
        <v>2375</v>
      </c>
      <c r="M476" s="53" t="s">
        <v>2376</v>
      </c>
      <c r="N476" s="53" t="s">
        <v>2377</v>
      </c>
      <c r="O476" s="53" t="s">
        <v>2378</v>
      </c>
      <c r="P476" s="53" t="s">
        <v>2379</v>
      </c>
      <c r="Q476" s="52" t="s">
        <v>2380</v>
      </c>
      <c r="R476" s="54">
        <v>4.4000008563199792E+16</v>
      </c>
      <c r="S476" s="55">
        <v>35803</v>
      </c>
      <c r="T476" s="52">
        <v>1998</v>
      </c>
      <c r="U476" s="52" t="s">
        <v>2412</v>
      </c>
      <c r="V476" s="55">
        <v>36008</v>
      </c>
      <c r="W476" s="55">
        <v>44022</v>
      </c>
      <c r="X476" s="52">
        <v>0</v>
      </c>
      <c r="Y476" s="52">
        <v>0</v>
      </c>
      <c r="Z476" s="53" t="s">
        <v>5130</v>
      </c>
      <c r="AA476" s="53" t="s">
        <v>4100</v>
      </c>
      <c r="AB476" s="53" t="s">
        <v>2384</v>
      </c>
      <c r="AC476" s="53" t="s">
        <v>2385</v>
      </c>
      <c r="AD476" s="53" t="s">
        <v>5131</v>
      </c>
      <c r="AE476" s="52" t="s">
        <v>2387</v>
      </c>
      <c r="AF476" s="56">
        <v>45114.25</v>
      </c>
    </row>
    <row r="477" spans="3:32" ht="0" hidden="1" customHeight="1"/>
  </sheetData>
  <autoFilter ref="C9:AF9" xr:uid="{18C9CB8F-2D72-437D-9C40-23480F62AAD0}">
    <filterColumn colId="0" showButton="0"/>
    <filterColumn colId="3" showButton="0"/>
    <filterColumn colId="4" showButton="0"/>
    <filterColumn colId="6" showButton="0"/>
  </autoFilter>
  <mergeCells count="1407">
    <mergeCell ref="C476:D476"/>
    <mergeCell ref="F476:H476"/>
    <mergeCell ref="I476:J476"/>
    <mergeCell ref="C474:D474"/>
    <mergeCell ref="F474:H474"/>
    <mergeCell ref="I474:J474"/>
    <mergeCell ref="C475:D475"/>
    <mergeCell ref="F475:H475"/>
    <mergeCell ref="I475:J475"/>
    <mergeCell ref="C472:D472"/>
    <mergeCell ref="F472:H472"/>
    <mergeCell ref="I472:J472"/>
    <mergeCell ref="C473:D473"/>
    <mergeCell ref="F473:H473"/>
    <mergeCell ref="I473:J473"/>
    <mergeCell ref="C470:D470"/>
    <mergeCell ref="F470:H470"/>
    <mergeCell ref="I470:J470"/>
    <mergeCell ref="C471:D471"/>
    <mergeCell ref="F471:H471"/>
    <mergeCell ref="I471:J471"/>
    <mergeCell ref="C468:D468"/>
    <mergeCell ref="F468:H468"/>
    <mergeCell ref="I468:J468"/>
    <mergeCell ref="C469:D469"/>
    <mergeCell ref="F469:H469"/>
    <mergeCell ref="I469:J469"/>
    <mergeCell ref="C466:D466"/>
    <mergeCell ref="F466:H466"/>
    <mergeCell ref="I466:J466"/>
    <mergeCell ref="C467:D467"/>
    <mergeCell ref="F467:H467"/>
    <mergeCell ref="I467:J467"/>
    <mergeCell ref="C464:D464"/>
    <mergeCell ref="F464:H464"/>
    <mergeCell ref="I464:J464"/>
    <mergeCell ref="C465:D465"/>
    <mergeCell ref="F465:H465"/>
    <mergeCell ref="I465:J465"/>
    <mergeCell ref="C462:D462"/>
    <mergeCell ref="F462:H462"/>
    <mergeCell ref="I462:J462"/>
    <mergeCell ref="C463:D463"/>
    <mergeCell ref="F463:H463"/>
    <mergeCell ref="I463:J463"/>
    <mergeCell ref="C460:D460"/>
    <mergeCell ref="F460:H460"/>
    <mergeCell ref="I460:J460"/>
    <mergeCell ref="C461:D461"/>
    <mergeCell ref="F461:H461"/>
    <mergeCell ref="I461:J461"/>
    <mergeCell ref="C458:D458"/>
    <mergeCell ref="F458:H458"/>
    <mergeCell ref="I458:J458"/>
    <mergeCell ref="C459:D459"/>
    <mergeCell ref="F459:H459"/>
    <mergeCell ref="I459:J459"/>
    <mergeCell ref="C456:D456"/>
    <mergeCell ref="F456:H456"/>
    <mergeCell ref="I456:J456"/>
    <mergeCell ref="C457:D457"/>
    <mergeCell ref="F457:H457"/>
    <mergeCell ref="I457:J457"/>
    <mergeCell ref="C454:D454"/>
    <mergeCell ref="F454:H454"/>
    <mergeCell ref="I454:J454"/>
    <mergeCell ref="C455:D455"/>
    <mergeCell ref="F455:H455"/>
    <mergeCell ref="I455:J455"/>
    <mergeCell ref="C452:D452"/>
    <mergeCell ref="F452:H452"/>
    <mergeCell ref="I452:J452"/>
    <mergeCell ref="C453:D453"/>
    <mergeCell ref="F453:H453"/>
    <mergeCell ref="I453:J453"/>
    <mergeCell ref="C450:D450"/>
    <mergeCell ref="F450:H450"/>
    <mergeCell ref="I450:J450"/>
    <mergeCell ref="C451:D451"/>
    <mergeCell ref="F451:H451"/>
    <mergeCell ref="I451:J451"/>
    <mergeCell ref="C448:D448"/>
    <mergeCell ref="F448:H448"/>
    <mergeCell ref="I448:J448"/>
    <mergeCell ref="C449:D449"/>
    <mergeCell ref="F449:H449"/>
    <mergeCell ref="I449:J449"/>
    <mergeCell ref="C446:D446"/>
    <mergeCell ref="F446:H446"/>
    <mergeCell ref="I446:J446"/>
    <mergeCell ref="C447:D447"/>
    <mergeCell ref="F447:H447"/>
    <mergeCell ref="I447:J447"/>
    <mergeCell ref="C444:D444"/>
    <mergeCell ref="F444:H444"/>
    <mergeCell ref="I444:J444"/>
    <mergeCell ref="C445:D445"/>
    <mergeCell ref="F445:H445"/>
    <mergeCell ref="I445:J445"/>
    <mergeCell ref="C442:D442"/>
    <mergeCell ref="F442:H442"/>
    <mergeCell ref="I442:J442"/>
    <mergeCell ref="C443:D443"/>
    <mergeCell ref="F443:H443"/>
    <mergeCell ref="I443:J443"/>
    <mergeCell ref="C440:D440"/>
    <mergeCell ref="F440:H440"/>
    <mergeCell ref="I440:J440"/>
    <mergeCell ref="C441:D441"/>
    <mergeCell ref="F441:H441"/>
    <mergeCell ref="I441:J441"/>
    <mergeCell ref="C438:D438"/>
    <mergeCell ref="F438:H438"/>
    <mergeCell ref="I438:J438"/>
    <mergeCell ref="C439:D439"/>
    <mergeCell ref="F439:H439"/>
    <mergeCell ref="I439:J439"/>
    <mergeCell ref="C436:D436"/>
    <mergeCell ref="F436:H436"/>
    <mergeCell ref="I436:J436"/>
    <mergeCell ref="C437:D437"/>
    <mergeCell ref="F437:H437"/>
    <mergeCell ref="I437:J437"/>
    <mergeCell ref="C434:D434"/>
    <mergeCell ref="F434:H434"/>
    <mergeCell ref="I434:J434"/>
    <mergeCell ref="C435:D435"/>
    <mergeCell ref="F435:H435"/>
    <mergeCell ref="I435:J435"/>
    <mergeCell ref="C432:D432"/>
    <mergeCell ref="F432:H432"/>
    <mergeCell ref="I432:J432"/>
    <mergeCell ref="C433:D433"/>
    <mergeCell ref="F433:H433"/>
    <mergeCell ref="I433:J433"/>
    <mergeCell ref="C430:D430"/>
    <mergeCell ref="F430:H430"/>
    <mergeCell ref="I430:J430"/>
    <mergeCell ref="C431:D431"/>
    <mergeCell ref="F431:H431"/>
    <mergeCell ref="I431:J431"/>
    <mergeCell ref="C428:D428"/>
    <mergeCell ref="F428:H428"/>
    <mergeCell ref="I428:J428"/>
    <mergeCell ref="C429:D429"/>
    <mergeCell ref="F429:H429"/>
    <mergeCell ref="I429:J429"/>
    <mergeCell ref="C426:D426"/>
    <mergeCell ref="F426:H426"/>
    <mergeCell ref="I426:J426"/>
    <mergeCell ref="C427:D427"/>
    <mergeCell ref="F427:H427"/>
    <mergeCell ref="I427:J427"/>
    <mergeCell ref="C424:D424"/>
    <mergeCell ref="F424:H424"/>
    <mergeCell ref="I424:J424"/>
    <mergeCell ref="C425:D425"/>
    <mergeCell ref="F425:H425"/>
    <mergeCell ref="I425:J425"/>
    <mergeCell ref="C422:D422"/>
    <mergeCell ref="F422:H422"/>
    <mergeCell ref="I422:J422"/>
    <mergeCell ref="C423:D423"/>
    <mergeCell ref="F423:H423"/>
    <mergeCell ref="I423:J423"/>
    <mergeCell ref="C420:D420"/>
    <mergeCell ref="F420:H420"/>
    <mergeCell ref="I420:J420"/>
    <mergeCell ref="C421:D421"/>
    <mergeCell ref="F421:H421"/>
    <mergeCell ref="I421:J421"/>
    <mergeCell ref="C418:D418"/>
    <mergeCell ref="F418:H418"/>
    <mergeCell ref="I418:J418"/>
    <mergeCell ref="C419:D419"/>
    <mergeCell ref="F419:H419"/>
    <mergeCell ref="I419:J419"/>
    <mergeCell ref="C416:D416"/>
    <mergeCell ref="F416:H416"/>
    <mergeCell ref="I416:J416"/>
    <mergeCell ref="C417:D417"/>
    <mergeCell ref="F417:H417"/>
    <mergeCell ref="I417:J417"/>
    <mergeCell ref="C414:D414"/>
    <mergeCell ref="F414:H414"/>
    <mergeCell ref="I414:J414"/>
    <mergeCell ref="C415:D415"/>
    <mergeCell ref="F415:H415"/>
    <mergeCell ref="I415:J415"/>
    <mergeCell ref="C412:D412"/>
    <mergeCell ref="F412:H412"/>
    <mergeCell ref="I412:J412"/>
    <mergeCell ref="C413:D413"/>
    <mergeCell ref="F413:H413"/>
    <mergeCell ref="I413:J413"/>
    <mergeCell ref="C410:D410"/>
    <mergeCell ref="F410:H410"/>
    <mergeCell ref="I410:J410"/>
    <mergeCell ref="C411:D411"/>
    <mergeCell ref="F411:H411"/>
    <mergeCell ref="I411:J411"/>
    <mergeCell ref="C408:D408"/>
    <mergeCell ref="F408:H408"/>
    <mergeCell ref="I408:J408"/>
    <mergeCell ref="C409:D409"/>
    <mergeCell ref="F409:H409"/>
    <mergeCell ref="I409:J409"/>
    <mergeCell ref="C406:D406"/>
    <mergeCell ref="F406:H406"/>
    <mergeCell ref="I406:J406"/>
    <mergeCell ref="C407:D407"/>
    <mergeCell ref="F407:H407"/>
    <mergeCell ref="I407:J407"/>
    <mergeCell ref="C404:D404"/>
    <mergeCell ref="F404:H404"/>
    <mergeCell ref="I404:J404"/>
    <mergeCell ref="C405:D405"/>
    <mergeCell ref="F405:H405"/>
    <mergeCell ref="I405:J405"/>
    <mergeCell ref="C402:D402"/>
    <mergeCell ref="F402:H402"/>
    <mergeCell ref="I402:J402"/>
    <mergeCell ref="C403:D403"/>
    <mergeCell ref="F403:H403"/>
    <mergeCell ref="I403:J403"/>
    <mergeCell ref="C400:D400"/>
    <mergeCell ref="F400:H400"/>
    <mergeCell ref="I400:J400"/>
    <mergeCell ref="C401:D401"/>
    <mergeCell ref="F401:H401"/>
    <mergeCell ref="I401:J401"/>
    <mergeCell ref="C398:D398"/>
    <mergeCell ref="F398:H398"/>
    <mergeCell ref="I398:J398"/>
    <mergeCell ref="C399:D399"/>
    <mergeCell ref="F399:H399"/>
    <mergeCell ref="I399:J399"/>
    <mergeCell ref="C396:D396"/>
    <mergeCell ref="F396:H396"/>
    <mergeCell ref="I396:J396"/>
    <mergeCell ref="C397:D397"/>
    <mergeCell ref="F397:H397"/>
    <mergeCell ref="I397:J397"/>
    <mergeCell ref="C394:D394"/>
    <mergeCell ref="F394:H394"/>
    <mergeCell ref="I394:J394"/>
    <mergeCell ref="C395:D395"/>
    <mergeCell ref="F395:H395"/>
    <mergeCell ref="I395:J395"/>
    <mergeCell ref="C392:D392"/>
    <mergeCell ref="F392:H392"/>
    <mergeCell ref="I392:J392"/>
    <mergeCell ref="C393:D393"/>
    <mergeCell ref="F393:H393"/>
    <mergeCell ref="I393:J393"/>
    <mergeCell ref="C390:D390"/>
    <mergeCell ref="F390:H390"/>
    <mergeCell ref="I390:J390"/>
    <mergeCell ref="C391:D391"/>
    <mergeCell ref="F391:H391"/>
    <mergeCell ref="I391:J391"/>
    <mergeCell ref="C388:D388"/>
    <mergeCell ref="F388:H388"/>
    <mergeCell ref="I388:J388"/>
    <mergeCell ref="C389:D389"/>
    <mergeCell ref="F389:H389"/>
    <mergeCell ref="I389:J389"/>
    <mergeCell ref="C386:D386"/>
    <mergeCell ref="F386:H386"/>
    <mergeCell ref="I386:J386"/>
    <mergeCell ref="C387:D387"/>
    <mergeCell ref="F387:H387"/>
    <mergeCell ref="I387:J387"/>
    <mergeCell ref="C384:D384"/>
    <mergeCell ref="F384:H384"/>
    <mergeCell ref="I384:J384"/>
    <mergeCell ref="C385:D385"/>
    <mergeCell ref="F385:H385"/>
    <mergeCell ref="I385:J385"/>
    <mergeCell ref="C382:D382"/>
    <mergeCell ref="F382:H382"/>
    <mergeCell ref="I382:J382"/>
    <mergeCell ref="C383:D383"/>
    <mergeCell ref="F383:H383"/>
    <mergeCell ref="I383:J383"/>
    <mergeCell ref="C380:D380"/>
    <mergeCell ref="F380:H380"/>
    <mergeCell ref="I380:J380"/>
    <mergeCell ref="C381:D381"/>
    <mergeCell ref="F381:H381"/>
    <mergeCell ref="I381:J381"/>
    <mergeCell ref="C378:D378"/>
    <mergeCell ref="F378:H378"/>
    <mergeCell ref="I378:J378"/>
    <mergeCell ref="C379:D379"/>
    <mergeCell ref="F379:H379"/>
    <mergeCell ref="I379:J379"/>
    <mergeCell ref="C376:D376"/>
    <mergeCell ref="F376:H376"/>
    <mergeCell ref="I376:J376"/>
    <mergeCell ref="C377:D377"/>
    <mergeCell ref="F377:H377"/>
    <mergeCell ref="I377:J377"/>
    <mergeCell ref="C374:D374"/>
    <mergeCell ref="F374:H374"/>
    <mergeCell ref="I374:J374"/>
    <mergeCell ref="C375:D375"/>
    <mergeCell ref="F375:H375"/>
    <mergeCell ref="I375:J375"/>
    <mergeCell ref="C372:D372"/>
    <mergeCell ref="F372:H372"/>
    <mergeCell ref="I372:J372"/>
    <mergeCell ref="C373:D373"/>
    <mergeCell ref="F373:H373"/>
    <mergeCell ref="I373:J373"/>
    <mergeCell ref="C370:D370"/>
    <mergeCell ref="F370:H370"/>
    <mergeCell ref="I370:J370"/>
    <mergeCell ref="C371:D371"/>
    <mergeCell ref="F371:H371"/>
    <mergeCell ref="I371:J371"/>
    <mergeCell ref="C368:D368"/>
    <mergeCell ref="F368:H368"/>
    <mergeCell ref="I368:J368"/>
    <mergeCell ref="C369:D369"/>
    <mergeCell ref="F369:H369"/>
    <mergeCell ref="I369:J369"/>
    <mergeCell ref="C366:D366"/>
    <mergeCell ref="F366:H366"/>
    <mergeCell ref="I366:J366"/>
    <mergeCell ref="C367:D367"/>
    <mergeCell ref="F367:H367"/>
    <mergeCell ref="I367:J367"/>
    <mergeCell ref="C364:D364"/>
    <mergeCell ref="F364:H364"/>
    <mergeCell ref="I364:J364"/>
    <mergeCell ref="C365:D365"/>
    <mergeCell ref="F365:H365"/>
    <mergeCell ref="I365:J365"/>
    <mergeCell ref="C362:D362"/>
    <mergeCell ref="F362:H362"/>
    <mergeCell ref="I362:J362"/>
    <mergeCell ref="C363:D363"/>
    <mergeCell ref="F363:H363"/>
    <mergeCell ref="I363:J363"/>
    <mergeCell ref="C360:D360"/>
    <mergeCell ref="F360:H360"/>
    <mergeCell ref="I360:J360"/>
    <mergeCell ref="C361:D361"/>
    <mergeCell ref="F361:H361"/>
    <mergeCell ref="I361:J361"/>
    <mergeCell ref="C358:D358"/>
    <mergeCell ref="F358:H358"/>
    <mergeCell ref="I358:J358"/>
    <mergeCell ref="C359:D359"/>
    <mergeCell ref="F359:H359"/>
    <mergeCell ref="I359:J359"/>
    <mergeCell ref="C356:D356"/>
    <mergeCell ref="F356:H356"/>
    <mergeCell ref="I356:J356"/>
    <mergeCell ref="C357:D357"/>
    <mergeCell ref="F357:H357"/>
    <mergeCell ref="I357:J357"/>
    <mergeCell ref="C354:D354"/>
    <mergeCell ref="F354:H354"/>
    <mergeCell ref="I354:J354"/>
    <mergeCell ref="C355:D355"/>
    <mergeCell ref="F355:H355"/>
    <mergeCell ref="I355:J355"/>
    <mergeCell ref="C352:D352"/>
    <mergeCell ref="F352:H352"/>
    <mergeCell ref="I352:J352"/>
    <mergeCell ref="C353:D353"/>
    <mergeCell ref="F353:H353"/>
    <mergeCell ref="I353:J353"/>
    <mergeCell ref="C350:D350"/>
    <mergeCell ref="F350:H350"/>
    <mergeCell ref="I350:J350"/>
    <mergeCell ref="C351:D351"/>
    <mergeCell ref="F351:H351"/>
    <mergeCell ref="I351:J351"/>
    <mergeCell ref="C348:D348"/>
    <mergeCell ref="F348:H348"/>
    <mergeCell ref="I348:J348"/>
    <mergeCell ref="C349:D349"/>
    <mergeCell ref="F349:H349"/>
    <mergeCell ref="I349:J349"/>
    <mergeCell ref="C346:D346"/>
    <mergeCell ref="F346:H346"/>
    <mergeCell ref="I346:J346"/>
    <mergeCell ref="C347:D347"/>
    <mergeCell ref="F347:H347"/>
    <mergeCell ref="I347:J347"/>
    <mergeCell ref="C344:D344"/>
    <mergeCell ref="F344:H344"/>
    <mergeCell ref="I344:J344"/>
    <mergeCell ref="C345:D345"/>
    <mergeCell ref="F345:H345"/>
    <mergeCell ref="I345:J345"/>
    <mergeCell ref="C342:D342"/>
    <mergeCell ref="F342:H342"/>
    <mergeCell ref="I342:J342"/>
    <mergeCell ref="C343:D343"/>
    <mergeCell ref="F343:H343"/>
    <mergeCell ref="I343:J343"/>
    <mergeCell ref="C340:D340"/>
    <mergeCell ref="F340:H340"/>
    <mergeCell ref="I340:J340"/>
    <mergeCell ref="C341:D341"/>
    <mergeCell ref="F341:H341"/>
    <mergeCell ref="I341:J341"/>
    <mergeCell ref="C338:D338"/>
    <mergeCell ref="F338:H338"/>
    <mergeCell ref="I338:J338"/>
    <mergeCell ref="C339:D339"/>
    <mergeCell ref="F339:H339"/>
    <mergeCell ref="I339:J339"/>
    <mergeCell ref="C336:D336"/>
    <mergeCell ref="F336:H336"/>
    <mergeCell ref="I336:J336"/>
    <mergeCell ref="C337:D337"/>
    <mergeCell ref="F337:H337"/>
    <mergeCell ref="I337:J337"/>
    <mergeCell ref="C334:D334"/>
    <mergeCell ref="F334:H334"/>
    <mergeCell ref="I334:J334"/>
    <mergeCell ref="C335:D335"/>
    <mergeCell ref="F335:H335"/>
    <mergeCell ref="I335:J335"/>
    <mergeCell ref="C332:D332"/>
    <mergeCell ref="F332:H332"/>
    <mergeCell ref="I332:J332"/>
    <mergeCell ref="C333:D333"/>
    <mergeCell ref="F333:H333"/>
    <mergeCell ref="I333:J333"/>
    <mergeCell ref="C330:D330"/>
    <mergeCell ref="F330:H330"/>
    <mergeCell ref="I330:J330"/>
    <mergeCell ref="C331:D331"/>
    <mergeCell ref="F331:H331"/>
    <mergeCell ref="I331:J331"/>
    <mergeCell ref="C328:D328"/>
    <mergeCell ref="F328:H328"/>
    <mergeCell ref="I328:J328"/>
    <mergeCell ref="C329:D329"/>
    <mergeCell ref="F329:H329"/>
    <mergeCell ref="I329:J329"/>
    <mergeCell ref="C326:D326"/>
    <mergeCell ref="F326:H326"/>
    <mergeCell ref="I326:J326"/>
    <mergeCell ref="C327:D327"/>
    <mergeCell ref="F327:H327"/>
    <mergeCell ref="I327:J327"/>
    <mergeCell ref="C324:D324"/>
    <mergeCell ref="F324:H324"/>
    <mergeCell ref="I324:J324"/>
    <mergeCell ref="C325:D325"/>
    <mergeCell ref="F325:H325"/>
    <mergeCell ref="I325:J325"/>
    <mergeCell ref="C322:D322"/>
    <mergeCell ref="F322:H322"/>
    <mergeCell ref="I322:J322"/>
    <mergeCell ref="C323:D323"/>
    <mergeCell ref="F323:H323"/>
    <mergeCell ref="I323:J323"/>
    <mergeCell ref="C320:D320"/>
    <mergeCell ref="F320:H320"/>
    <mergeCell ref="I320:J320"/>
    <mergeCell ref="C321:D321"/>
    <mergeCell ref="F321:H321"/>
    <mergeCell ref="I321:J321"/>
    <mergeCell ref="C318:D318"/>
    <mergeCell ref="F318:H318"/>
    <mergeCell ref="I318:J318"/>
    <mergeCell ref="C319:D319"/>
    <mergeCell ref="F319:H319"/>
    <mergeCell ref="I319:J319"/>
    <mergeCell ref="C316:D316"/>
    <mergeCell ref="F316:H316"/>
    <mergeCell ref="I316:J316"/>
    <mergeCell ref="C317:D317"/>
    <mergeCell ref="F317:H317"/>
    <mergeCell ref="I317:J317"/>
    <mergeCell ref="C314:D314"/>
    <mergeCell ref="F314:H314"/>
    <mergeCell ref="I314:J314"/>
    <mergeCell ref="C315:D315"/>
    <mergeCell ref="F315:H315"/>
    <mergeCell ref="I315:J315"/>
    <mergeCell ref="C312:D312"/>
    <mergeCell ref="F312:H312"/>
    <mergeCell ref="I312:J312"/>
    <mergeCell ref="C313:D313"/>
    <mergeCell ref="F313:H313"/>
    <mergeCell ref="I313:J313"/>
    <mergeCell ref="C310:D310"/>
    <mergeCell ref="F310:H310"/>
    <mergeCell ref="I310:J310"/>
    <mergeCell ref="C311:D311"/>
    <mergeCell ref="F311:H311"/>
    <mergeCell ref="I311:J311"/>
    <mergeCell ref="C308:D308"/>
    <mergeCell ref="F308:H308"/>
    <mergeCell ref="I308:J308"/>
    <mergeCell ref="C309:D309"/>
    <mergeCell ref="F309:H309"/>
    <mergeCell ref="I309:J309"/>
    <mergeCell ref="C306:D306"/>
    <mergeCell ref="F306:H306"/>
    <mergeCell ref="I306:J306"/>
    <mergeCell ref="C307:D307"/>
    <mergeCell ref="F307:H307"/>
    <mergeCell ref="I307:J307"/>
    <mergeCell ref="C304:D304"/>
    <mergeCell ref="F304:H304"/>
    <mergeCell ref="I304:J304"/>
    <mergeCell ref="C305:D305"/>
    <mergeCell ref="F305:H305"/>
    <mergeCell ref="I305:J305"/>
    <mergeCell ref="C302:D302"/>
    <mergeCell ref="F302:H302"/>
    <mergeCell ref="I302:J302"/>
    <mergeCell ref="C303:D303"/>
    <mergeCell ref="F303:H303"/>
    <mergeCell ref="I303:J303"/>
    <mergeCell ref="C300:D300"/>
    <mergeCell ref="F300:H300"/>
    <mergeCell ref="I300:J300"/>
    <mergeCell ref="C301:D301"/>
    <mergeCell ref="F301:H301"/>
    <mergeCell ref="I301:J301"/>
    <mergeCell ref="C298:D298"/>
    <mergeCell ref="F298:H298"/>
    <mergeCell ref="I298:J298"/>
    <mergeCell ref="C299:D299"/>
    <mergeCell ref="F299:H299"/>
    <mergeCell ref="I299:J299"/>
    <mergeCell ref="C296:D296"/>
    <mergeCell ref="F296:H296"/>
    <mergeCell ref="I296:J296"/>
    <mergeCell ref="C297:D297"/>
    <mergeCell ref="F297:H297"/>
    <mergeCell ref="I297:J297"/>
    <mergeCell ref="C294:D294"/>
    <mergeCell ref="F294:H294"/>
    <mergeCell ref="I294:J294"/>
    <mergeCell ref="C295:D295"/>
    <mergeCell ref="F295:H295"/>
    <mergeCell ref="I295:J295"/>
    <mergeCell ref="C292:D292"/>
    <mergeCell ref="F292:H292"/>
    <mergeCell ref="I292:J292"/>
    <mergeCell ref="C293:D293"/>
    <mergeCell ref="F293:H293"/>
    <mergeCell ref="I293:J293"/>
    <mergeCell ref="C290:D290"/>
    <mergeCell ref="F290:H290"/>
    <mergeCell ref="I290:J290"/>
    <mergeCell ref="C291:D291"/>
    <mergeCell ref="F291:H291"/>
    <mergeCell ref="I291:J291"/>
    <mergeCell ref="C288:D288"/>
    <mergeCell ref="F288:H288"/>
    <mergeCell ref="I288:J288"/>
    <mergeCell ref="C289:D289"/>
    <mergeCell ref="F289:H289"/>
    <mergeCell ref="I289:J289"/>
    <mergeCell ref="C286:D286"/>
    <mergeCell ref="F286:H286"/>
    <mergeCell ref="I286:J286"/>
    <mergeCell ref="C287:D287"/>
    <mergeCell ref="F287:H287"/>
    <mergeCell ref="I287:J287"/>
    <mergeCell ref="C284:D284"/>
    <mergeCell ref="F284:H284"/>
    <mergeCell ref="I284:J284"/>
    <mergeCell ref="C285:D285"/>
    <mergeCell ref="F285:H285"/>
    <mergeCell ref="I285:J285"/>
    <mergeCell ref="C282:D282"/>
    <mergeCell ref="F282:H282"/>
    <mergeCell ref="I282:J282"/>
    <mergeCell ref="C283:D283"/>
    <mergeCell ref="F283:H283"/>
    <mergeCell ref="I283:J283"/>
    <mergeCell ref="C280:D280"/>
    <mergeCell ref="F280:H280"/>
    <mergeCell ref="I280:J280"/>
    <mergeCell ref="C281:D281"/>
    <mergeCell ref="F281:H281"/>
    <mergeCell ref="I281:J281"/>
    <mergeCell ref="C278:D278"/>
    <mergeCell ref="F278:H278"/>
    <mergeCell ref="I278:J278"/>
    <mergeCell ref="C279:D279"/>
    <mergeCell ref="F279:H279"/>
    <mergeCell ref="I279:J279"/>
    <mergeCell ref="C276:D276"/>
    <mergeCell ref="F276:H276"/>
    <mergeCell ref="I276:J276"/>
    <mergeCell ref="C277:D277"/>
    <mergeCell ref="F277:H277"/>
    <mergeCell ref="I277:J277"/>
    <mergeCell ref="C274:D274"/>
    <mergeCell ref="F274:H274"/>
    <mergeCell ref="I274:J274"/>
    <mergeCell ref="C275:D275"/>
    <mergeCell ref="F275:H275"/>
    <mergeCell ref="I275:J275"/>
    <mergeCell ref="C272:D272"/>
    <mergeCell ref="F272:H272"/>
    <mergeCell ref="I272:J272"/>
    <mergeCell ref="C273:D273"/>
    <mergeCell ref="F273:H273"/>
    <mergeCell ref="I273:J273"/>
    <mergeCell ref="C270:D270"/>
    <mergeCell ref="F270:H270"/>
    <mergeCell ref="I270:J270"/>
    <mergeCell ref="C271:D271"/>
    <mergeCell ref="F271:H271"/>
    <mergeCell ref="I271:J271"/>
    <mergeCell ref="C268:D268"/>
    <mergeCell ref="F268:H268"/>
    <mergeCell ref="I268:J268"/>
    <mergeCell ref="C269:D269"/>
    <mergeCell ref="F269:H269"/>
    <mergeCell ref="I269:J269"/>
    <mergeCell ref="C266:D266"/>
    <mergeCell ref="F266:H266"/>
    <mergeCell ref="I266:J266"/>
    <mergeCell ref="C267:D267"/>
    <mergeCell ref="F267:H267"/>
    <mergeCell ref="I267:J267"/>
    <mergeCell ref="C264:D264"/>
    <mergeCell ref="F264:H264"/>
    <mergeCell ref="I264:J264"/>
    <mergeCell ref="C265:D265"/>
    <mergeCell ref="F265:H265"/>
    <mergeCell ref="I265:J265"/>
    <mergeCell ref="C262:D262"/>
    <mergeCell ref="F262:H262"/>
    <mergeCell ref="I262:J262"/>
    <mergeCell ref="C263:D263"/>
    <mergeCell ref="F263:H263"/>
    <mergeCell ref="I263:J263"/>
    <mergeCell ref="C260:D260"/>
    <mergeCell ref="F260:H260"/>
    <mergeCell ref="I260:J260"/>
    <mergeCell ref="C261:D261"/>
    <mergeCell ref="F261:H261"/>
    <mergeCell ref="I261:J261"/>
    <mergeCell ref="C258:D258"/>
    <mergeCell ref="F258:H258"/>
    <mergeCell ref="I258:J258"/>
    <mergeCell ref="C259:D259"/>
    <mergeCell ref="F259:H259"/>
    <mergeCell ref="I259:J259"/>
    <mergeCell ref="C256:D256"/>
    <mergeCell ref="F256:H256"/>
    <mergeCell ref="I256:J256"/>
    <mergeCell ref="C257:D257"/>
    <mergeCell ref="F257:H257"/>
    <mergeCell ref="I257:J257"/>
    <mergeCell ref="C254:D254"/>
    <mergeCell ref="F254:H254"/>
    <mergeCell ref="I254:J254"/>
    <mergeCell ref="C255:D255"/>
    <mergeCell ref="F255:H255"/>
    <mergeCell ref="I255:J255"/>
    <mergeCell ref="C252:D252"/>
    <mergeCell ref="F252:H252"/>
    <mergeCell ref="I252:J252"/>
    <mergeCell ref="C253:D253"/>
    <mergeCell ref="F253:H253"/>
    <mergeCell ref="I253:J253"/>
    <mergeCell ref="C250:D250"/>
    <mergeCell ref="F250:H250"/>
    <mergeCell ref="I250:J250"/>
    <mergeCell ref="C251:D251"/>
    <mergeCell ref="F251:H251"/>
    <mergeCell ref="I251:J251"/>
    <mergeCell ref="C248:D248"/>
    <mergeCell ref="F248:H248"/>
    <mergeCell ref="I248:J248"/>
    <mergeCell ref="C249:D249"/>
    <mergeCell ref="F249:H249"/>
    <mergeCell ref="I249:J249"/>
    <mergeCell ref="C246:D246"/>
    <mergeCell ref="F246:H246"/>
    <mergeCell ref="I246:J246"/>
    <mergeCell ref="C247:D247"/>
    <mergeCell ref="F247:H247"/>
    <mergeCell ref="I247:J247"/>
    <mergeCell ref="C244:D244"/>
    <mergeCell ref="F244:H244"/>
    <mergeCell ref="I244:J244"/>
    <mergeCell ref="C245:D245"/>
    <mergeCell ref="F245:H245"/>
    <mergeCell ref="I245:J245"/>
    <mergeCell ref="C242:D242"/>
    <mergeCell ref="F242:H242"/>
    <mergeCell ref="I242:J242"/>
    <mergeCell ref="C243:D243"/>
    <mergeCell ref="F243:H243"/>
    <mergeCell ref="I243:J243"/>
    <mergeCell ref="C240:D240"/>
    <mergeCell ref="F240:H240"/>
    <mergeCell ref="I240:J240"/>
    <mergeCell ref="C241:D241"/>
    <mergeCell ref="F241:H241"/>
    <mergeCell ref="I241:J241"/>
    <mergeCell ref="C238:D238"/>
    <mergeCell ref="F238:H238"/>
    <mergeCell ref="I238:J238"/>
    <mergeCell ref="C239:D239"/>
    <mergeCell ref="F239:H239"/>
    <mergeCell ref="I239:J239"/>
    <mergeCell ref="C236:D236"/>
    <mergeCell ref="F236:H236"/>
    <mergeCell ref="I236:J236"/>
    <mergeCell ref="C237:D237"/>
    <mergeCell ref="F237:H237"/>
    <mergeCell ref="I237:J237"/>
    <mergeCell ref="C234:D234"/>
    <mergeCell ref="F234:H234"/>
    <mergeCell ref="I234:J234"/>
    <mergeCell ref="C235:D235"/>
    <mergeCell ref="F235:H235"/>
    <mergeCell ref="I235:J235"/>
    <mergeCell ref="C232:D232"/>
    <mergeCell ref="F232:H232"/>
    <mergeCell ref="I232:J232"/>
    <mergeCell ref="C233:D233"/>
    <mergeCell ref="F233:H233"/>
    <mergeCell ref="I233:J233"/>
    <mergeCell ref="C230:D230"/>
    <mergeCell ref="F230:H230"/>
    <mergeCell ref="I230:J230"/>
    <mergeCell ref="C231:D231"/>
    <mergeCell ref="F231:H231"/>
    <mergeCell ref="I231:J231"/>
    <mergeCell ref="C228:D228"/>
    <mergeCell ref="F228:H228"/>
    <mergeCell ref="I228:J228"/>
    <mergeCell ref="C229:D229"/>
    <mergeCell ref="F229:H229"/>
    <mergeCell ref="I229:J229"/>
    <mergeCell ref="C226:D226"/>
    <mergeCell ref="F226:H226"/>
    <mergeCell ref="I226:J226"/>
    <mergeCell ref="C227:D227"/>
    <mergeCell ref="F227:H227"/>
    <mergeCell ref="I227:J227"/>
    <mergeCell ref="C224:D224"/>
    <mergeCell ref="F224:H224"/>
    <mergeCell ref="I224:J224"/>
    <mergeCell ref="C225:D225"/>
    <mergeCell ref="F225:H225"/>
    <mergeCell ref="I225:J225"/>
    <mergeCell ref="C222:D222"/>
    <mergeCell ref="F222:H222"/>
    <mergeCell ref="I222:J222"/>
    <mergeCell ref="C223:D223"/>
    <mergeCell ref="F223:H223"/>
    <mergeCell ref="I223:J223"/>
    <mergeCell ref="C220:D220"/>
    <mergeCell ref="F220:H220"/>
    <mergeCell ref="I220:J220"/>
    <mergeCell ref="C221:D221"/>
    <mergeCell ref="F221:H221"/>
    <mergeCell ref="I221:J221"/>
    <mergeCell ref="C218:D218"/>
    <mergeCell ref="F218:H218"/>
    <mergeCell ref="I218:J218"/>
    <mergeCell ref="C219:D219"/>
    <mergeCell ref="F219:H219"/>
    <mergeCell ref="I219:J219"/>
    <mergeCell ref="C216:D216"/>
    <mergeCell ref="F216:H216"/>
    <mergeCell ref="I216:J216"/>
    <mergeCell ref="C217:D217"/>
    <mergeCell ref="F217:H217"/>
    <mergeCell ref="I217:J217"/>
    <mergeCell ref="C214:D214"/>
    <mergeCell ref="F214:H214"/>
    <mergeCell ref="I214:J214"/>
    <mergeCell ref="C215:D215"/>
    <mergeCell ref="F215:H215"/>
    <mergeCell ref="I215:J215"/>
    <mergeCell ref="C212:D212"/>
    <mergeCell ref="F212:H212"/>
    <mergeCell ref="I212:J212"/>
    <mergeCell ref="C213:D213"/>
    <mergeCell ref="F213:H213"/>
    <mergeCell ref="I213:J213"/>
    <mergeCell ref="C210:D210"/>
    <mergeCell ref="F210:H210"/>
    <mergeCell ref="I210:J210"/>
    <mergeCell ref="C211:D211"/>
    <mergeCell ref="F211:H211"/>
    <mergeCell ref="I211:J211"/>
    <mergeCell ref="C208:D208"/>
    <mergeCell ref="F208:H208"/>
    <mergeCell ref="I208:J208"/>
    <mergeCell ref="C209:D209"/>
    <mergeCell ref="F209:H209"/>
    <mergeCell ref="I209:J209"/>
    <mergeCell ref="C206:D206"/>
    <mergeCell ref="F206:H206"/>
    <mergeCell ref="I206:J206"/>
    <mergeCell ref="C207:D207"/>
    <mergeCell ref="F207:H207"/>
    <mergeCell ref="I207:J207"/>
    <mergeCell ref="C204:D204"/>
    <mergeCell ref="F204:H204"/>
    <mergeCell ref="I204:J204"/>
    <mergeCell ref="C205:D205"/>
    <mergeCell ref="F205:H205"/>
    <mergeCell ref="I205:J205"/>
    <mergeCell ref="C202:D202"/>
    <mergeCell ref="F202:H202"/>
    <mergeCell ref="I202:J202"/>
    <mergeCell ref="C203:D203"/>
    <mergeCell ref="F203:H203"/>
    <mergeCell ref="I203:J203"/>
    <mergeCell ref="C200:D200"/>
    <mergeCell ref="F200:H200"/>
    <mergeCell ref="I200:J200"/>
    <mergeCell ref="C201:D201"/>
    <mergeCell ref="F201:H201"/>
    <mergeCell ref="I201:J201"/>
    <mergeCell ref="C198:D198"/>
    <mergeCell ref="F198:H198"/>
    <mergeCell ref="I198:J198"/>
    <mergeCell ref="C199:D199"/>
    <mergeCell ref="F199:H199"/>
    <mergeCell ref="I199:J199"/>
    <mergeCell ref="C196:D196"/>
    <mergeCell ref="F196:H196"/>
    <mergeCell ref="I196:J196"/>
    <mergeCell ref="C197:D197"/>
    <mergeCell ref="F197:H197"/>
    <mergeCell ref="I197:J197"/>
    <mergeCell ref="C194:D194"/>
    <mergeCell ref="F194:H194"/>
    <mergeCell ref="I194:J194"/>
    <mergeCell ref="C195:D195"/>
    <mergeCell ref="F195:H195"/>
    <mergeCell ref="I195:J195"/>
    <mergeCell ref="C192:D192"/>
    <mergeCell ref="F192:H192"/>
    <mergeCell ref="I192:J192"/>
    <mergeCell ref="C193:D193"/>
    <mergeCell ref="F193:H193"/>
    <mergeCell ref="I193:J193"/>
    <mergeCell ref="C190:D190"/>
    <mergeCell ref="F190:H190"/>
    <mergeCell ref="I190:J190"/>
    <mergeCell ref="C191:D191"/>
    <mergeCell ref="F191:H191"/>
    <mergeCell ref="I191:J191"/>
    <mergeCell ref="C188:D188"/>
    <mergeCell ref="F188:H188"/>
    <mergeCell ref="I188:J188"/>
    <mergeCell ref="C189:D189"/>
    <mergeCell ref="F189:H189"/>
    <mergeCell ref="I189:J189"/>
    <mergeCell ref="C186:D186"/>
    <mergeCell ref="F186:H186"/>
    <mergeCell ref="I186:J186"/>
    <mergeCell ref="C187:D187"/>
    <mergeCell ref="F187:H187"/>
    <mergeCell ref="I187:J187"/>
    <mergeCell ref="C184:D184"/>
    <mergeCell ref="F184:H184"/>
    <mergeCell ref="I184:J184"/>
    <mergeCell ref="C185:D185"/>
    <mergeCell ref="F185:H185"/>
    <mergeCell ref="I185:J185"/>
    <mergeCell ref="C182:D182"/>
    <mergeCell ref="F182:H182"/>
    <mergeCell ref="I182:J182"/>
    <mergeCell ref="C183:D183"/>
    <mergeCell ref="F183:H183"/>
    <mergeCell ref="I183:J183"/>
    <mergeCell ref="C180:D180"/>
    <mergeCell ref="F180:H180"/>
    <mergeCell ref="I180:J180"/>
    <mergeCell ref="C181:D181"/>
    <mergeCell ref="F181:H181"/>
    <mergeCell ref="I181:J181"/>
    <mergeCell ref="C178:D178"/>
    <mergeCell ref="F178:H178"/>
    <mergeCell ref="I178:J178"/>
    <mergeCell ref="C179:D179"/>
    <mergeCell ref="F179:H179"/>
    <mergeCell ref="I179:J179"/>
    <mergeCell ref="C176:D176"/>
    <mergeCell ref="F176:H176"/>
    <mergeCell ref="I176:J176"/>
    <mergeCell ref="C177:D177"/>
    <mergeCell ref="F177:H177"/>
    <mergeCell ref="I177:J177"/>
    <mergeCell ref="C174:D174"/>
    <mergeCell ref="F174:H174"/>
    <mergeCell ref="I174:J174"/>
    <mergeCell ref="C175:D175"/>
    <mergeCell ref="F175:H175"/>
    <mergeCell ref="I175:J175"/>
    <mergeCell ref="C172:D172"/>
    <mergeCell ref="F172:H172"/>
    <mergeCell ref="I172:J172"/>
    <mergeCell ref="C173:D173"/>
    <mergeCell ref="F173:H173"/>
    <mergeCell ref="I173:J173"/>
    <mergeCell ref="C170:D170"/>
    <mergeCell ref="F170:H170"/>
    <mergeCell ref="I170:J170"/>
    <mergeCell ref="C171:D171"/>
    <mergeCell ref="F171:H171"/>
    <mergeCell ref="I171:J171"/>
    <mergeCell ref="C168:D168"/>
    <mergeCell ref="F168:H168"/>
    <mergeCell ref="I168:J168"/>
    <mergeCell ref="C169:D169"/>
    <mergeCell ref="F169:H169"/>
    <mergeCell ref="I169:J169"/>
    <mergeCell ref="C166:D166"/>
    <mergeCell ref="F166:H166"/>
    <mergeCell ref="I166:J166"/>
    <mergeCell ref="C167:D167"/>
    <mergeCell ref="F167:H167"/>
    <mergeCell ref="I167:J167"/>
    <mergeCell ref="C164:D164"/>
    <mergeCell ref="F164:H164"/>
    <mergeCell ref="I164:J164"/>
    <mergeCell ref="C165:D165"/>
    <mergeCell ref="F165:H165"/>
    <mergeCell ref="I165:J165"/>
    <mergeCell ref="C162:D162"/>
    <mergeCell ref="F162:H162"/>
    <mergeCell ref="I162:J162"/>
    <mergeCell ref="C163:D163"/>
    <mergeCell ref="F163:H163"/>
    <mergeCell ref="I163:J163"/>
    <mergeCell ref="C160:D160"/>
    <mergeCell ref="F160:H160"/>
    <mergeCell ref="I160:J160"/>
    <mergeCell ref="C161:D161"/>
    <mergeCell ref="F161:H161"/>
    <mergeCell ref="I161:J161"/>
    <mergeCell ref="C158:D158"/>
    <mergeCell ref="F158:H158"/>
    <mergeCell ref="I158:J158"/>
    <mergeCell ref="C159:D159"/>
    <mergeCell ref="F159:H159"/>
    <mergeCell ref="I159:J159"/>
    <mergeCell ref="C156:D156"/>
    <mergeCell ref="F156:H156"/>
    <mergeCell ref="I156:J156"/>
    <mergeCell ref="C157:D157"/>
    <mergeCell ref="F157:H157"/>
    <mergeCell ref="I157:J157"/>
    <mergeCell ref="C154:D154"/>
    <mergeCell ref="F154:H154"/>
    <mergeCell ref="I154:J154"/>
    <mergeCell ref="C155:D155"/>
    <mergeCell ref="F155:H155"/>
    <mergeCell ref="I155:J155"/>
    <mergeCell ref="C152:D152"/>
    <mergeCell ref="F152:H152"/>
    <mergeCell ref="I152:J152"/>
    <mergeCell ref="C153:D153"/>
    <mergeCell ref="F153:H153"/>
    <mergeCell ref="I153:J153"/>
    <mergeCell ref="C150:D150"/>
    <mergeCell ref="F150:H150"/>
    <mergeCell ref="I150:J150"/>
    <mergeCell ref="C151:D151"/>
    <mergeCell ref="F151:H151"/>
    <mergeCell ref="I151:J151"/>
    <mergeCell ref="C148:D148"/>
    <mergeCell ref="F148:H148"/>
    <mergeCell ref="I148:J148"/>
    <mergeCell ref="C149:D149"/>
    <mergeCell ref="F149:H149"/>
    <mergeCell ref="I149:J149"/>
    <mergeCell ref="C146:D146"/>
    <mergeCell ref="F146:H146"/>
    <mergeCell ref="I146:J146"/>
    <mergeCell ref="C147:D147"/>
    <mergeCell ref="F147:H147"/>
    <mergeCell ref="I147:J147"/>
    <mergeCell ref="C144:D144"/>
    <mergeCell ref="F144:H144"/>
    <mergeCell ref="I144:J144"/>
    <mergeCell ref="C145:D145"/>
    <mergeCell ref="F145:H145"/>
    <mergeCell ref="I145:J145"/>
    <mergeCell ref="C142:D142"/>
    <mergeCell ref="F142:H142"/>
    <mergeCell ref="I142:J142"/>
    <mergeCell ref="C143:D143"/>
    <mergeCell ref="F143:H143"/>
    <mergeCell ref="I143:J143"/>
    <mergeCell ref="C140:D140"/>
    <mergeCell ref="F140:H140"/>
    <mergeCell ref="I140:J140"/>
    <mergeCell ref="C141:D141"/>
    <mergeCell ref="F141:H141"/>
    <mergeCell ref="I141:J141"/>
    <mergeCell ref="C138:D138"/>
    <mergeCell ref="F138:H138"/>
    <mergeCell ref="I138:J138"/>
    <mergeCell ref="C139:D139"/>
    <mergeCell ref="F139:H139"/>
    <mergeCell ref="I139:J139"/>
    <mergeCell ref="C136:D136"/>
    <mergeCell ref="F136:H136"/>
    <mergeCell ref="I136:J136"/>
    <mergeCell ref="C137:D137"/>
    <mergeCell ref="F137:H137"/>
    <mergeCell ref="I137:J137"/>
    <mergeCell ref="C134:D134"/>
    <mergeCell ref="F134:H134"/>
    <mergeCell ref="I134:J134"/>
    <mergeCell ref="C135:D135"/>
    <mergeCell ref="F135:H135"/>
    <mergeCell ref="I135:J135"/>
    <mergeCell ref="C132:D132"/>
    <mergeCell ref="F132:H132"/>
    <mergeCell ref="I132:J132"/>
    <mergeCell ref="C133:D133"/>
    <mergeCell ref="F133:H133"/>
    <mergeCell ref="I133:J133"/>
    <mergeCell ref="C130:D130"/>
    <mergeCell ref="F130:H130"/>
    <mergeCell ref="I130:J130"/>
    <mergeCell ref="C131:D131"/>
    <mergeCell ref="F131:H131"/>
    <mergeCell ref="I131:J131"/>
    <mergeCell ref="C128:D128"/>
    <mergeCell ref="F128:H128"/>
    <mergeCell ref="I128:J128"/>
    <mergeCell ref="C129:D129"/>
    <mergeCell ref="F129:H129"/>
    <mergeCell ref="I129:J129"/>
    <mergeCell ref="C126:D126"/>
    <mergeCell ref="F126:H126"/>
    <mergeCell ref="I126:J126"/>
    <mergeCell ref="C127:D127"/>
    <mergeCell ref="F127:H127"/>
    <mergeCell ref="I127:J127"/>
    <mergeCell ref="C124:D124"/>
    <mergeCell ref="F124:H124"/>
    <mergeCell ref="I124:J124"/>
    <mergeCell ref="C125:D125"/>
    <mergeCell ref="F125:H125"/>
    <mergeCell ref="I125:J125"/>
    <mergeCell ref="C122:D122"/>
    <mergeCell ref="F122:H122"/>
    <mergeCell ref="I122:J122"/>
    <mergeCell ref="C123:D123"/>
    <mergeCell ref="F123:H123"/>
    <mergeCell ref="I123:J123"/>
    <mergeCell ref="C120:D120"/>
    <mergeCell ref="F120:H120"/>
    <mergeCell ref="I120:J120"/>
    <mergeCell ref="C121:D121"/>
    <mergeCell ref="F121:H121"/>
    <mergeCell ref="I121:J121"/>
    <mergeCell ref="C118:D118"/>
    <mergeCell ref="F118:H118"/>
    <mergeCell ref="I118:J118"/>
    <mergeCell ref="C119:D119"/>
    <mergeCell ref="F119:H119"/>
    <mergeCell ref="I119:J119"/>
    <mergeCell ref="C116:D116"/>
    <mergeCell ref="F116:H116"/>
    <mergeCell ref="I116:J116"/>
    <mergeCell ref="C117:D117"/>
    <mergeCell ref="F117:H117"/>
    <mergeCell ref="I117:J117"/>
    <mergeCell ref="C114:D114"/>
    <mergeCell ref="F114:H114"/>
    <mergeCell ref="I114:J114"/>
    <mergeCell ref="C115:D115"/>
    <mergeCell ref="F115:H115"/>
    <mergeCell ref="I115:J115"/>
    <mergeCell ref="C112:D112"/>
    <mergeCell ref="F112:H112"/>
    <mergeCell ref="I112:J112"/>
    <mergeCell ref="C113:D113"/>
    <mergeCell ref="F113:H113"/>
    <mergeCell ref="I113:J113"/>
    <mergeCell ref="C110:D110"/>
    <mergeCell ref="F110:H110"/>
    <mergeCell ref="I110:J110"/>
    <mergeCell ref="C111:D111"/>
    <mergeCell ref="F111:H111"/>
    <mergeCell ref="I111:J111"/>
    <mergeCell ref="C108:D108"/>
    <mergeCell ref="F108:H108"/>
    <mergeCell ref="I108:J108"/>
    <mergeCell ref="C109:D109"/>
    <mergeCell ref="F109:H109"/>
    <mergeCell ref="I109:J109"/>
    <mergeCell ref="C106:D106"/>
    <mergeCell ref="F106:H106"/>
    <mergeCell ref="I106:J106"/>
    <mergeCell ref="C107:D107"/>
    <mergeCell ref="F107:H107"/>
    <mergeCell ref="I107:J107"/>
    <mergeCell ref="C104:D104"/>
    <mergeCell ref="F104:H104"/>
    <mergeCell ref="I104:J104"/>
    <mergeCell ref="C105:D105"/>
    <mergeCell ref="F105:H105"/>
    <mergeCell ref="I105:J105"/>
    <mergeCell ref="C102:D102"/>
    <mergeCell ref="F102:H102"/>
    <mergeCell ref="I102:J102"/>
    <mergeCell ref="C103:D103"/>
    <mergeCell ref="F103:H103"/>
    <mergeCell ref="I103:J103"/>
    <mergeCell ref="C100:D100"/>
    <mergeCell ref="F100:H100"/>
    <mergeCell ref="I100:J100"/>
    <mergeCell ref="C101:D101"/>
    <mergeCell ref="F101:H101"/>
    <mergeCell ref="I101:J101"/>
    <mergeCell ref="C98:D98"/>
    <mergeCell ref="F98:H98"/>
    <mergeCell ref="I98:J98"/>
    <mergeCell ref="C99:D99"/>
    <mergeCell ref="F99:H99"/>
    <mergeCell ref="I99:J99"/>
    <mergeCell ref="C96:D96"/>
    <mergeCell ref="F96:H96"/>
    <mergeCell ref="I96:J96"/>
    <mergeCell ref="C97:D97"/>
    <mergeCell ref="F97:H97"/>
    <mergeCell ref="I97:J97"/>
    <mergeCell ref="C94:D94"/>
    <mergeCell ref="F94:H94"/>
    <mergeCell ref="I94:J94"/>
    <mergeCell ref="C95:D95"/>
    <mergeCell ref="F95:H95"/>
    <mergeCell ref="I95:J95"/>
    <mergeCell ref="C92:D92"/>
    <mergeCell ref="F92:H92"/>
    <mergeCell ref="I92:J92"/>
    <mergeCell ref="C93:D93"/>
    <mergeCell ref="F93:H93"/>
    <mergeCell ref="I93:J93"/>
    <mergeCell ref="C90:D90"/>
    <mergeCell ref="F90:H90"/>
    <mergeCell ref="I90:J90"/>
    <mergeCell ref="C91:D91"/>
    <mergeCell ref="F91:H91"/>
    <mergeCell ref="I91:J91"/>
    <mergeCell ref="C88:D88"/>
    <mergeCell ref="F88:H88"/>
    <mergeCell ref="I88:J88"/>
    <mergeCell ref="C89:D89"/>
    <mergeCell ref="F89:H89"/>
    <mergeCell ref="I89:J89"/>
    <mergeCell ref="C86:D86"/>
    <mergeCell ref="F86:H86"/>
    <mergeCell ref="I86:J86"/>
    <mergeCell ref="C87:D87"/>
    <mergeCell ref="F87:H87"/>
    <mergeCell ref="I87:J87"/>
    <mergeCell ref="C84:D84"/>
    <mergeCell ref="F84:H84"/>
    <mergeCell ref="I84:J84"/>
    <mergeCell ref="C85:D85"/>
    <mergeCell ref="F85:H85"/>
    <mergeCell ref="I85:J85"/>
    <mergeCell ref="C82:D82"/>
    <mergeCell ref="F82:H82"/>
    <mergeCell ref="I82:J82"/>
    <mergeCell ref="C83:D83"/>
    <mergeCell ref="F83:H83"/>
    <mergeCell ref="I83:J83"/>
    <mergeCell ref="C80:D80"/>
    <mergeCell ref="F80:H80"/>
    <mergeCell ref="I80:J80"/>
    <mergeCell ref="C81:D81"/>
    <mergeCell ref="F81:H81"/>
    <mergeCell ref="I81:J81"/>
    <mergeCell ref="C78:D78"/>
    <mergeCell ref="F78:H78"/>
    <mergeCell ref="I78:J78"/>
    <mergeCell ref="C79:D79"/>
    <mergeCell ref="F79:H79"/>
    <mergeCell ref="I79:J79"/>
    <mergeCell ref="C76:D76"/>
    <mergeCell ref="F76:H76"/>
    <mergeCell ref="I76:J76"/>
    <mergeCell ref="C77:D77"/>
    <mergeCell ref="F77:H77"/>
    <mergeCell ref="I77:J77"/>
    <mergeCell ref="C74:D74"/>
    <mergeCell ref="F74:H74"/>
    <mergeCell ref="I74:J74"/>
    <mergeCell ref="C75:D75"/>
    <mergeCell ref="F75:H75"/>
    <mergeCell ref="I75:J75"/>
    <mergeCell ref="C72:D72"/>
    <mergeCell ref="F72:H72"/>
    <mergeCell ref="I72:J72"/>
    <mergeCell ref="C73:D73"/>
    <mergeCell ref="F73:H73"/>
    <mergeCell ref="I73:J73"/>
    <mergeCell ref="C70:D70"/>
    <mergeCell ref="F70:H70"/>
    <mergeCell ref="I70:J70"/>
    <mergeCell ref="C71:D71"/>
    <mergeCell ref="F71:H71"/>
    <mergeCell ref="I71:J71"/>
    <mergeCell ref="C68:D68"/>
    <mergeCell ref="F68:H68"/>
    <mergeCell ref="I68:J68"/>
    <mergeCell ref="C69:D69"/>
    <mergeCell ref="F69:H69"/>
    <mergeCell ref="I69:J69"/>
    <mergeCell ref="C66:D66"/>
    <mergeCell ref="F66:H66"/>
    <mergeCell ref="I66:J66"/>
    <mergeCell ref="C67:D67"/>
    <mergeCell ref="F67:H67"/>
    <mergeCell ref="I67:J67"/>
    <mergeCell ref="C64:D64"/>
    <mergeCell ref="F64:H64"/>
    <mergeCell ref="I64:J64"/>
    <mergeCell ref="C65:D65"/>
    <mergeCell ref="F65:H65"/>
    <mergeCell ref="I65:J65"/>
    <mergeCell ref="C62:D62"/>
    <mergeCell ref="F62:H62"/>
    <mergeCell ref="I62:J62"/>
    <mergeCell ref="C63:D63"/>
    <mergeCell ref="F63:H63"/>
    <mergeCell ref="I63:J63"/>
    <mergeCell ref="C60:D60"/>
    <mergeCell ref="F60:H60"/>
    <mergeCell ref="I60:J60"/>
    <mergeCell ref="C61:D61"/>
    <mergeCell ref="F61:H61"/>
    <mergeCell ref="I61:J61"/>
    <mergeCell ref="C58:D58"/>
    <mergeCell ref="F58:H58"/>
    <mergeCell ref="I58:J58"/>
    <mergeCell ref="C59:D59"/>
    <mergeCell ref="F59:H59"/>
    <mergeCell ref="I59:J59"/>
    <mergeCell ref="C56:D56"/>
    <mergeCell ref="F56:H56"/>
    <mergeCell ref="I56:J56"/>
    <mergeCell ref="C57:D57"/>
    <mergeCell ref="F57:H57"/>
    <mergeCell ref="I57:J57"/>
    <mergeCell ref="C54:D54"/>
    <mergeCell ref="F54:H54"/>
    <mergeCell ref="I54:J54"/>
    <mergeCell ref="C55:D55"/>
    <mergeCell ref="F55:H55"/>
    <mergeCell ref="I55:J55"/>
    <mergeCell ref="C52:D52"/>
    <mergeCell ref="F52:H52"/>
    <mergeCell ref="I52:J52"/>
    <mergeCell ref="C53:D53"/>
    <mergeCell ref="F53:H53"/>
    <mergeCell ref="I53:J53"/>
    <mergeCell ref="C50:D50"/>
    <mergeCell ref="F50:H50"/>
    <mergeCell ref="I50:J50"/>
    <mergeCell ref="C51:D51"/>
    <mergeCell ref="F51:H51"/>
    <mergeCell ref="I51:J51"/>
    <mergeCell ref="C48:D48"/>
    <mergeCell ref="F48:H48"/>
    <mergeCell ref="I48:J48"/>
    <mergeCell ref="C49:D49"/>
    <mergeCell ref="F49:H49"/>
    <mergeCell ref="I49:J49"/>
    <mergeCell ref="C46:D46"/>
    <mergeCell ref="F46:H46"/>
    <mergeCell ref="I46:J46"/>
    <mergeCell ref="C47:D47"/>
    <mergeCell ref="F47:H47"/>
    <mergeCell ref="I47:J47"/>
    <mergeCell ref="C44:D44"/>
    <mergeCell ref="F44:H44"/>
    <mergeCell ref="I44:J44"/>
    <mergeCell ref="C45:D45"/>
    <mergeCell ref="F45:H45"/>
    <mergeCell ref="I45:J45"/>
    <mergeCell ref="C42:D42"/>
    <mergeCell ref="F42:H42"/>
    <mergeCell ref="I42:J42"/>
    <mergeCell ref="C43:D43"/>
    <mergeCell ref="F43:H43"/>
    <mergeCell ref="I43:J43"/>
    <mergeCell ref="C40:D40"/>
    <mergeCell ref="F40:H40"/>
    <mergeCell ref="I40:J40"/>
    <mergeCell ref="C41:D41"/>
    <mergeCell ref="F41:H41"/>
    <mergeCell ref="I41:J41"/>
    <mergeCell ref="C38:D38"/>
    <mergeCell ref="F38:H38"/>
    <mergeCell ref="I38:J38"/>
    <mergeCell ref="C39:D39"/>
    <mergeCell ref="F39:H39"/>
    <mergeCell ref="I39:J39"/>
    <mergeCell ref="C36:D36"/>
    <mergeCell ref="F36:H36"/>
    <mergeCell ref="I36:J36"/>
    <mergeCell ref="C37:D37"/>
    <mergeCell ref="F37:H37"/>
    <mergeCell ref="I37:J37"/>
    <mergeCell ref="C34:D34"/>
    <mergeCell ref="F34:H34"/>
    <mergeCell ref="I34:J34"/>
    <mergeCell ref="C35:D35"/>
    <mergeCell ref="F35:H35"/>
    <mergeCell ref="I35:J35"/>
    <mergeCell ref="C32:D32"/>
    <mergeCell ref="F32:H32"/>
    <mergeCell ref="I32:J32"/>
    <mergeCell ref="C33:D33"/>
    <mergeCell ref="F33:H33"/>
    <mergeCell ref="I33:J33"/>
    <mergeCell ref="C30:D30"/>
    <mergeCell ref="F30:H30"/>
    <mergeCell ref="I30:J30"/>
    <mergeCell ref="C31:D31"/>
    <mergeCell ref="F31:H31"/>
    <mergeCell ref="I31:J31"/>
    <mergeCell ref="C28:D28"/>
    <mergeCell ref="F28:H28"/>
    <mergeCell ref="I28:J28"/>
    <mergeCell ref="C29:D29"/>
    <mergeCell ref="F29:H29"/>
    <mergeCell ref="I29:J29"/>
    <mergeCell ref="C26:D26"/>
    <mergeCell ref="F26:H26"/>
    <mergeCell ref="I26:J26"/>
    <mergeCell ref="C27:D27"/>
    <mergeCell ref="F27:H27"/>
    <mergeCell ref="I27:J27"/>
    <mergeCell ref="C24:D24"/>
    <mergeCell ref="F24:H24"/>
    <mergeCell ref="I24:J24"/>
    <mergeCell ref="C25:D25"/>
    <mergeCell ref="F25:H25"/>
    <mergeCell ref="I25:J25"/>
    <mergeCell ref="C22:D22"/>
    <mergeCell ref="F22:H22"/>
    <mergeCell ref="I22:J22"/>
    <mergeCell ref="C23:D23"/>
    <mergeCell ref="F23:H23"/>
    <mergeCell ref="I23:J23"/>
    <mergeCell ref="C20:D20"/>
    <mergeCell ref="F20:H20"/>
    <mergeCell ref="I20:J20"/>
    <mergeCell ref="C21:D21"/>
    <mergeCell ref="F21:H21"/>
    <mergeCell ref="I21:J21"/>
    <mergeCell ref="C18:D18"/>
    <mergeCell ref="F18:H18"/>
    <mergeCell ref="I18:J18"/>
    <mergeCell ref="C19:D19"/>
    <mergeCell ref="F19:H19"/>
    <mergeCell ref="I19:J19"/>
    <mergeCell ref="C16:D16"/>
    <mergeCell ref="F16:H16"/>
    <mergeCell ref="I16:J16"/>
    <mergeCell ref="C17:D17"/>
    <mergeCell ref="F17:H17"/>
    <mergeCell ref="I17:J17"/>
    <mergeCell ref="C14:D14"/>
    <mergeCell ref="F14:H14"/>
    <mergeCell ref="I14:J14"/>
    <mergeCell ref="C15:D15"/>
    <mergeCell ref="F15:H15"/>
    <mergeCell ref="I15:J15"/>
    <mergeCell ref="C12:D12"/>
    <mergeCell ref="F12:H12"/>
    <mergeCell ref="I12:J12"/>
    <mergeCell ref="C13:D13"/>
    <mergeCell ref="F13:H13"/>
    <mergeCell ref="I13:J13"/>
    <mergeCell ref="C10:D10"/>
    <mergeCell ref="F10:H10"/>
    <mergeCell ref="I10:J10"/>
    <mergeCell ref="C11:D11"/>
    <mergeCell ref="F11:H11"/>
    <mergeCell ref="I11:J11"/>
    <mergeCell ref="A3:A4"/>
    <mergeCell ref="C4:I4"/>
    <mergeCell ref="C6:F6"/>
    <mergeCell ref="C9:D9"/>
    <mergeCell ref="F9:H9"/>
    <mergeCell ref="I9:J9"/>
  </mergeCells>
  <pageMargins left="0.511811024" right="0.511811024" top="0.78740157499999996" bottom="0.78740157499999996" header="0.31496062000000002" footer="0.31496062000000002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D3B578-BB6B-4A5A-A47B-ECD859AF6E9A}">
  <dimension ref="A1:J261"/>
  <sheetViews>
    <sheetView workbookViewId="0">
      <selection activeCell="J2" sqref="J2"/>
    </sheetView>
  </sheetViews>
  <sheetFormatPr defaultRowHeight="14.5"/>
  <cols>
    <col min="1" max="1" width="13" customWidth="1"/>
    <col min="2" max="2" width="14.26953125" customWidth="1"/>
    <col min="3" max="3" width="19.1796875" customWidth="1"/>
    <col min="4" max="4" width="5.453125" customWidth="1"/>
    <col min="5" max="5" width="4" hidden="1" customWidth="1"/>
    <col min="6" max="6" width="16.1796875" customWidth="1"/>
    <col min="9" max="9" width="14.1796875" customWidth="1"/>
  </cols>
  <sheetData>
    <row r="1" spans="1:10" ht="26.25" customHeight="1">
      <c r="A1" s="1" t="s">
        <v>293</v>
      </c>
      <c r="B1" s="57" t="s">
        <v>5132</v>
      </c>
      <c r="C1" s="7" t="s">
        <v>5133</v>
      </c>
      <c r="F1" s="57" t="s">
        <v>2355</v>
      </c>
    </row>
    <row r="2" spans="1:10">
      <c r="A2" s="15" t="s">
        <v>17</v>
      </c>
      <c r="B2" s="18">
        <f>SUMIF('BASE 3'!$I$10:$I$476,A2,'BASE 3'!$Y$10:$Y$476)</f>
        <v>2</v>
      </c>
      <c r="C2" s="18">
        <f>IF(B2&gt;=$J$4,4,IF(B2&gt;=$J$3,3,IF(B2&gt;=$J$2,2,1)))</f>
        <v>2</v>
      </c>
      <c r="E2" s="18">
        <f>MATCH(A2,'BASE 3'!$I$1:$I$476,0)</f>
        <v>12</v>
      </c>
      <c r="F2" s="18" t="str" cm="1">
        <f t="array" ref="F2">INDEX('BASE 3'!$A$1:$AP$476,E2,15)</f>
        <v>Privada</v>
      </c>
      <c r="H2" s="7" t="s">
        <v>2296</v>
      </c>
      <c r="I2" s="18" t="s">
        <v>5139</v>
      </c>
      <c r="J2" s="35">
        <f>_xlfn.QUARTILE.EXC($B$2:$B$261,1)</f>
        <v>2</v>
      </c>
    </row>
    <row r="3" spans="1:10">
      <c r="A3" s="15" t="s">
        <v>303</v>
      </c>
      <c r="B3" s="18">
        <f>SUMIF('BASE 3'!$I$10:$I$476,A3,'BASE 3'!$Y$10:$Y$476)</f>
        <v>2</v>
      </c>
      <c r="C3" s="18">
        <f t="shared" ref="C3:C66" si="0">IF(B3&gt;=$J$4,4,IF(B3&gt;=$J$3,3,IF(B3&gt;=$J$2,2,1)))</f>
        <v>2</v>
      </c>
      <c r="E3" s="18">
        <f>MATCH(A3,'BASE 3'!$I$1:$I$476,0)</f>
        <v>15</v>
      </c>
      <c r="F3" s="18" t="str" cm="1">
        <f t="array" ref="F3">INDEX('BASE 3'!$A$1:$AP$476,E3,15)</f>
        <v>Privada</v>
      </c>
      <c r="H3" s="7" t="s">
        <v>2297</v>
      </c>
      <c r="I3" s="18" t="s">
        <v>5140</v>
      </c>
      <c r="J3" s="35">
        <f>_xlfn.QUARTILE.EXC($B$2:$B$261,2)</f>
        <v>5</v>
      </c>
    </row>
    <row r="4" spans="1:10">
      <c r="A4" s="15" t="s">
        <v>25</v>
      </c>
      <c r="B4" s="18">
        <f>SUMIF('BASE 3'!$I$10:$I$476,A4,'BASE 3'!$Y$10:$Y$476)</f>
        <v>7</v>
      </c>
      <c r="C4" s="18">
        <f t="shared" si="0"/>
        <v>3</v>
      </c>
      <c r="E4" s="18">
        <f>MATCH(A4,'BASE 3'!$I$1:$I$476,0)</f>
        <v>18</v>
      </c>
      <c r="F4" s="18" t="str" cm="1">
        <f t="array" ref="F4">INDEX('BASE 3'!$A$1:$AP$476,E4,15)</f>
        <v>Pública Federal</v>
      </c>
      <c r="H4" s="7" t="s">
        <v>2298</v>
      </c>
      <c r="I4" s="18" t="s">
        <v>5141</v>
      </c>
      <c r="J4" s="35">
        <f>_xlfn.QUARTILE.EXC($B$2:$B$261,3)</f>
        <v>13.75</v>
      </c>
    </row>
    <row r="5" spans="1:10">
      <c r="A5" s="15" t="s">
        <v>29</v>
      </c>
      <c r="B5" s="18">
        <f>SUMIF('BASE 3'!$I$10:$I$476,A5,'BASE 3'!$Y$10:$Y$476)</f>
        <v>1</v>
      </c>
      <c r="C5" s="18">
        <f t="shared" si="0"/>
        <v>1</v>
      </c>
      <c r="E5" s="18">
        <f>MATCH(A5,'BASE 3'!$I$1:$I$476,0)</f>
        <v>20</v>
      </c>
      <c r="F5" s="18" t="str" cm="1">
        <f t="array" ref="F5">INDEX('BASE 3'!$A$1:$AP$476,E5,15)</f>
        <v>Pública Estadual</v>
      </c>
      <c r="H5" s="7" t="s">
        <v>2330</v>
      </c>
      <c r="I5" s="18" t="s">
        <v>5142</v>
      </c>
    </row>
    <row r="6" spans="1:10">
      <c r="A6" s="15" t="s">
        <v>30</v>
      </c>
      <c r="B6" s="18">
        <f>SUMIF('BASE 3'!$I$10:$I$476,A6,'BASE 3'!$Y$10:$Y$476)</f>
        <v>4</v>
      </c>
      <c r="C6" s="18">
        <f t="shared" si="0"/>
        <v>2</v>
      </c>
      <c r="E6" s="18">
        <f>MATCH(A6,'BASE 3'!$I$1:$I$476,0)</f>
        <v>22</v>
      </c>
      <c r="F6" s="18" t="str" cm="1">
        <f t="array" ref="F6">INDEX('BASE 3'!$A$1:$AP$476,E6,15)</f>
        <v>Privada</v>
      </c>
    </row>
    <row r="7" spans="1:10">
      <c r="A7" s="15" t="s">
        <v>31</v>
      </c>
      <c r="B7" s="18">
        <f>SUMIF('BASE 3'!$I$10:$I$476,A7,'BASE 3'!$Y$10:$Y$476)</f>
        <v>2</v>
      </c>
      <c r="C7" s="18">
        <f t="shared" si="0"/>
        <v>2</v>
      </c>
      <c r="E7" s="18">
        <f>MATCH(A7,'BASE 3'!$I$1:$I$476,0)</f>
        <v>23</v>
      </c>
      <c r="F7" s="18" t="str" cm="1">
        <f t="array" ref="F7">INDEX('BASE 3'!$A$1:$AP$476,E7,15)</f>
        <v>Pública Estadual</v>
      </c>
    </row>
    <row r="8" spans="1:10">
      <c r="A8" s="15" t="s">
        <v>32</v>
      </c>
      <c r="B8" s="18">
        <f>SUMIF('BASE 3'!$I$10:$I$476,A8,'BASE 3'!$Y$10:$Y$476)</f>
        <v>3</v>
      </c>
      <c r="C8" s="18">
        <f t="shared" si="0"/>
        <v>2</v>
      </c>
      <c r="E8" s="18">
        <f>MATCH(A8,'BASE 3'!$I$1:$I$476,0)</f>
        <v>25</v>
      </c>
      <c r="F8" s="18" t="str" cm="1">
        <f t="array" ref="F8">INDEX('BASE 3'!$A$1:$AP$476,E8,15)</f>
        <v>Privada</v>
      </c>
    </row>
    <row r="9" spans="1:10">
      <c r="A9" s="15" t="s">
        <v>33</v>
      </c>
      <c r="B9" s="18">
        <f>SUMIF('BASE 3'!$I$10:$I$476,A9,'BASE 3'!$Y$10:$Y$476)</f>
        <v>4</v>
      </c>
      <c r="C9" s="18">
        <f t="shared" si="0"/>
        <v>2</v>
      </c>
      <c r="E9" s="18">
        <f>MATCH(A9,'BASE 3'!$I$1:$I$476,0)</f>
        <v>26</v>
      </c>
      <c r="F9" s="18" t="str" cm="1">
        <f t="array" ref="F9">INDEX('BASE 3'!$A$1:$AP$476,E9,15)</f>
        <v>Pública Municipal</v>
      </c>
    </row>
    <row r="10" spans="1:10">
      <c r="A10" s="15" t="s">
        <v>34</v>
      </c>
      <c r="B10" s="18">
        <f>SUMIF('BASE 3'!$I$10:$I$476,A10,'BASE 3'!$Y$10:$Y$476)</f>
        <v>6</v>
      </c>
      <c r="C10" s="18">
        <f t="shared" si="0"/>
        <v>3</v>
      </c>
      <c r="E10" s="18">
        <f>MATCH(A10,'BASE 3'!$I$1:$I$476,0)</f>
        <v>27</v>
      </c>
      <c r="F10" s="18" t="str" cm="1">
        <f t="array" ref="F10">INDEX('BASE 3'!$A$1:$AP$476,E10,15)</f>
        <v>Pública Municipal</v>
      </c>
    </row>
    <row r="11" spans="1:10">
      <c r="A11" s="15" t="s">
        <v>35</v>
      </c>
      <c r="B11" s="18">
        <f>SUMIF('BASE 3'!$I$10:$I$476,A11,'BASE 3'!$Y$10:$Y$476)</f>
        <v>3</v>
      </c>
      <c r="C11" s="18">
        <f t="shared" si="0"/>
        <v>2</v>
      </c>
      <c r="E11" s="18">
        <f>MATCH(A11,'BASE 3'!$I$1:$I$476,0)</f>
        <v>29</v>
      </c>
      <c r="F11" s="18" t="str" cm="1">
        <f t="array" ref="F11">INDEX('BASE 3'!$A$1:$AP$476,E11,15)</f>
        <v>Instituidor</v>
      </c>
    </row>
    <row r="12" spans="1:10">
      <c r="A12" s="15" t="s">
        <v>36</v>
      </c>
      <c r="B12" s="18">
        <f>SUMIF('BASE 3'!$I$10:$I$476,A12,'BASE 3'!$Y$10:$Y$476)</f>
        <v>2</v>
      </c>
      <c r="C12" s="18">
        <f t="shared" si="0"/>
        <v>2</v>
      </c>
      <c r="E12" s="18">
        <f>MATCH(A12,'BASE 3'!$I$1:$I$476,0)</f>
        <v>30</v>
      </c>
      <c r="F12" s="18" t="str" cm="1">
        <f t="array" ref="F12">INDEX('BASE 3'!$A$1:$AP$476,E12,15)</f>
        <v>Instituidor</v>
      </c>
    </row>
    <row r="13" spans="1:10">
      <c r="A13" s="15" t="s">
        <v>37</v>
      </c>
      <c r="B13" s="18">
        <f>SUMIF('BASE 3'!$I$10:$I$476,A13,'BASE 3'!$Y$10:$Y$476)</f>
        <v>4</v>
      </c>
      <c r="C13" s="18">
        <f t="shared" si="0"/>
        <v>2</v>
      </c>
      <c r="E13" s="18">
        <f>MATCH(A13,'BASE 3'!$I$1:$I$476,0)</f>
        <v>38</v>
      </c>
      <c r="F13" s="18" t="str" cm="1">
        <f t="array" ref="F13">INDEX('BASE 3'!$A$1:$AP$476,E13,15)</f>
        <v>Privada</v>
      </c>
    </row>
    <row r="14" spans="1:10">
      <c r="A14" s="15" t="s">
        <v>38</v>
      </c>
      <c r="B14" s="18">
        <f>SUMIF('BASE 3'!$I$10:$I$476,A14,'BASE 3'!$Y$10:$Y$476)</f>
        <v>3</v>
      </c>
      <c r="C14" s="18">
        <f t="shared" si="0"/>
        <v>2</v>
      </c>
      <c r="E14" s="18">
        <f>MATCH(A14,'BASE 3'!$I$1:$I$476,0)</f>
        <v>41</v>
      </c>
      <c r="F14" s="18" t="str" cm="1">
        <f t="array" ref="F14">INDEX('BASE 3'!$A$1:$AP$476,E14,15)</f>
        <v>Privada</v>
      </c>
    </row>
    <row r="15" spans="1:10">
      <c r="A15" s="15" t="s">
        <v>39</v>
      </c>
      <c r="B15" s="18">
        <f>SUMIF('BASE 3'!$I$10:$I$476,A15,'BASE 3'!$Y$10:$Y$476)</f>
        <v>6</v>
      </c>
      <c r="C15" s="18">
        <f t="shared" si="0"/>
        <v>3</v>
      </c>
      <c r="E15" s="18">
        <f>MATCH(A15,'BASE 3'!$I$1:$I$476,0)</f>
        <v>42</v>
      </c>
      <c r="F15" s="18" t="str" cm="1">
        <f t="array" ref="F15">INDEX('BASE 3'!$A$1:$AP$476,E15,15)</f>
        <v>Pública Estadual</v>
      </c>
    </row>
    <row r="16" spans="1:10">
      <c r="A16" s="15" t="s">
        <v>40</v>
      </c>
      <c r="B16" s="18">
        <f>SUMIF('BASE 3'!$I$10:$I$476,A16,'BASE 3'!$Y$10:$Y$476)</f>
        <v>16</v>
      </c>
      <c r="C16" s="18">
        <f t="shared" si="0"/>
        <v>4</v>
      </c>
      <c r="E16" s="18">
        <f>MATCH(A16,'BASE 3'!$I$1:$I$476,0)</f>
        <v>43</v>
      </c>
      <c r="F16" s="18" t="str" cm="1">
        <f t="array" ref="F16">INDEX('BASE 3'!$A$1:$AP$476,E16,15)</f>
        <v>Privada</v>
      </c>
    </row>
    <row r="17" spans="1:6">
      <c r="A17" s="15" t="s">
        <v>41</v>
      </c>
      <c r="B17" s="18">
        <f>SUMIF('BASE 3'!$I$10:$I$476,A17,'BASE 3'!$Y$10:$Y$476)</f>
        <v>135</v>
      </c>
      <c r="C17" s="18">
        <f t="shared" si="0"/>
        <v>4</v>
      </c>
      <c r="E17" s="18">
        <f>MATCH(A17,'BASE 3'!$I$1:$I$476,0)</f>
        <v>45</v>
      </c>
      <c r="F17" s="18" t="str" cm="1">
        <f t="array" ref="F17">INDEX('BASE 3'!$A$1:$AP$476,E17,15)</f>
        <v>Pública Estadual</v>
      </c>
    </row>
    <row r="18" spans="1:6">
      <c r="A18" s="15" t="s">
        <v>42</v>
      </c>
      <c r="B18" s="18">
        <f>SUMIF('BASE 3'!$I$10:$I$476,A18,'BASE 3'!$Y$10:$Y$476)</f>
        <v>3</v>
      </c>
      <c r="C18" s="18">
        <f t="shared" si="0"/>
        <v>2</v>
      </c>
      <c r="E18" s="18">
        <f>MATCH(A18,'BASE 3'!$I$1:$I$476,0)</f>
        <v>46</v>
      </c>
      <c r="F18" s="18" t="str" cm="1">
        <f t="array" ref="F18">INDEX('BASE 3'!$A$1:$AP$476,E18,15)</f>
        <v>Privada</v>
      </c>
    </row>
    <row r="19" spans="1:6">
      <c r="A19" s="15" t="s">
        <v>43</v>
      </c>
      <c r="B19" s="18">
        <f>SUMIF('BASE 3'!$I$10:$I$476,A19,'BASE 3'!$Y$10:$Y$476)</f>
        <v>8</v>
      </c>
      <c r="C19" s="18">
        <f t="shared" si="0"/>
        <v>3</v>
      </c>
      <c r="E19" s="18">
        <f>MATCH(A19,'BASE 3'!$I$1:$I$476,0)</f>
        <v>47</v>
      </c>
      <c r="F19" s="18" t="str" cm="1">
        <f t="array" ref="F19">INDEX('BASE 3'!$A$1:$AP$476,E19,15)</f>
        <v>Privada</v>
      </c>
    </row>
    <row r="20" spans="1:6">
      <c r="A20" s="15" t="s">
        <v>44</v>
      </c>
      <c r="B20" s="18">
        <f>SUMIF('BASE 3'!$I$10:$I$476,A20,'BASE 3'!$Y$10:$Y$476)</f>
        <v>196</v>
      </c>
      <c r="C20" s="18">
        <f t="shared" si="0"/>
        <v>4</v>
      </c>
      <c r="E20" s="18">
        <f>MATCH(A20,'BASE 3'!$I$1:$I$476,0)</f>
        <v>49</v>
      </c>
      <c r="F20" s="18" t="str" cm="1">
        <f t="array" ref="F20">INDEX('BASE 3'!$A$1:$AP$476,E20,15)</f>
        <v>Privada</v>
      </c>
    </row>
    <row r="21" spans="1:6">
      <c r="A21" s="15" t="s">
        <v>46</v>
      </c>
      <c r="B21" s="18">
        <f>SUMIF('BASE 3'!$I$10:$I$476,A21,'BASE 3'!$Y$10:$Y$476)</f>
        <v>8</v>
      </c>
      <c r="C21" s="18">
        <f t="shared" si="0"/>
        <v>3</v>
      </c>
      <c r="E21" s="18">
        <f>MATCH(A21,'BASE 3'!$I$1:$I$476,0)</f>
        <v>60</v>
      </c>
      <c r="F21" s="18" t="str" cm="1">
        <f t="array" ref="F21">INDEX('BASE 3'!$A$1:$AP$476,E21,15)</f>
        <v>Privada</v>
      </c>
    </row>
    <row r="22" spans="1:6">
      <c r="A22" s="15" t="s">
        <v>47</v>
      </c>
      <c r="B22" s="18">
        <f>SUMIF('BASE 3'!$I$10:$I$476,A22,'BASE 3'!$Y$10:$Y$476)</f>
        <v>23</v>
      </c>
      <c r="C22" s="18">
        <f t="shared" si="0"/>
        <v>4</v>
      </c>
      <c r="E22" s="18">
        <f>MATCH(A22,'BASE 3'!$I$1:$I$476,0)</f>
        <v>62</v>
      </c>
      <c r="F22" s="18" t="str" cm="1">
        <f t="array" ref="F22">INDEX('BASE 3'!$A$1:$AP$476,E22,15)</f>
        <v>Privada</v>
      </c>
    </row>
    <row r="23" spans="1:6">
      <c r="A23" s="15" t="s">
        <v>48</v>
      </c>
      <c r="B23" s="18">
        <f>SUMIF('BASE 3'!$I$10:$I$476,A23,'BASE 3'!$Y$10:$Y$476)</f>
        <v>3</v>
      </c>
      <c r="C23" s="18">
        <f t="shared" si="0"/>
        <v>2</v>
      </c>
      <c r="E23" s="18">
        <f>MATCH(A23,'BASE 3'!$I$1:$I$476,0)</f>
        <v>64</v>
      </c>
      <c r="F23" s="18" t="str" cm="1">
        <f t="array" ref="F23">INDEX('BASE 3'!$A$1:$AP$476,E23,15)</f>
        <v>Privada</v>
      </c>
    </row>
    <row r="24" spans="1:6">
      <c r="A24" s="15" t="s">
        <v>49</v>
      </c>
      <c r="B24" s="18">
        <f>SUMIF('BASE 3'!$I$10:$I$476,A24,'BASE 3'!$Y$10:$Y$476)</f>
        <v>7</v>
      </c>
      <c r="C24" s="18">
        <f t="shared" si="0"/>
        <v>3</v>
      </c>
      <c r="E24" s="18">
        <f>MATCH(A24,'BASE 3'!$I$1:$I$476,0)</f>
        <v>65</v>
      </c>
      <c r="F24" s="18" t="str" cm="1">
        <f t="array" ref="F24">INDEX('BASE 3'!$A$1:$AP$476,E24,15)</f>
        <v>Privada</v>
      </c>
    </row>
    <row r="25" spans="1:6" ht="20">
      <c r="A25" s="15" t="s">
        <v>50</v>
      </c>
      <c r="B25" s="18">
        <f>SUMIF('BASE 3'!$I$10:$I$476,A25,'BASE 3'!$Y$10:$Y$476)</f>
        <v>7</v>
      </c>
      <c r="C25" s="18">
        <f t="shared" si="0"/>
        <v>3</v>
      </c>
      <c r="E25" s="18">
        <f>MATCH(A25,'BASE 3'!$I$1:$I$476,0)</f>
        <v>67</v>
      </c>
      <c r="F25" s="18" t="str" cm="1">
        <f t="array" ref="F25">INDEX('BASE 3'!$A$1:$AP$476,E25,15)</f>
        <v>Privada</v>
      </c>
    </row>
    <row r="26" spans="1:6">
      <c r="A26" s="15" t="s">
        <v>51</v>
      </c>
      <c r="B26" s="18">
        <f>SUMIF('BASE 3'!$I$10:$I$476,A26,'BASE 3'!$Y$10:$Y$476)</f>
        <v>6</v>
      </c>
      <c r="C26" s="18">
        <f t="shared" si="0"/>
        <v>3</v>
      </c>
      <c r="E26" s="18">
        <f>MATCH(A26,'BASE 3'!$I$1:$I$476,0)</f>
        <v>69</v>
      </c>
      <c r="F26" s="18" t="str" cm="1">
        <f t="array" ref="F26">INDEX('BASE 3'!$A$1:$AP$476,E26,15)</f>
        <v>Privada</v>
      </c>
    </row>
    <row r="27" spans="1:6">
      <c r="A27" s="15" t="s">
        <v>52</v>
      </c>
      <c r="B27" s="18">
        <f>SUMIF('BASE 3'!$I$10:$I$476,A27,'BASE 3'!$Y$10:$Y$476)</f>
        <v>2</v>
      </c>
      <c r="C27" s="18">
        <f t="shared" si="0"/>
        <v>2</v>
      </c>
      <c r="E27" s="18">
        <f>MATCH(A27,'BASE 3'!$I$1:$I$476,0)</f>
        <v>71</v>
      </c>
      <c r="F27" s="18" t="str" cm="1">
        <f t="array" ref="F27">INDEX('BASE 3'!$A$1:$AP$476,E27,15)</f>
        <v>Privada</v>
      </c>
    </row>
    <row r="28" spans="1:6">
      <c r="A28" s="15" t="s">
        <v>53</v>
      </c>
      <c r="B28" s="18">
        <f>SUMIF('BASE 3'!$I$10:$I$476,A28,'BASE 3'!$Y$10:$Y$476)</f>
        <v>1</v>
      </c>
      <c r="C28" s="18">
        <f t="shared" si="0"/>
        <v>1</v>
      </c>
      <c r="E28" s="18">
        <f>MATCH(A28,'BASE 3'!$I$1:$I$476,0)</f>
        <v>74</v>
      </c>
      <c r="F28" s="18" t="str" cm="1">
        <f t="array" ref="F28">INDEX('BASE 3'!$A$1:$AP$476,E28,15)</f>
        <v>Pública Estadual</v>
      </c>
    </row>
    <row r="29" spans="1:6">
      <c r="A29" s="15" t="s">
        <v>54</v>
      </c>
      <c r="B29" s="18">
        <f>SUMIF('BASE 3'!$I$10:$I$476,A29,'BASE 3'!$Y$10:$Y$476)</f>
        <v>2</v>
      </c>
      <c r="C29" s="18">
        <f t="shared" si="0"/>
        <v>2</v>
      </c>
      <c r="E29" s="18">
        <f>MATCH(A29,'BASE 3'!$I$1:$I$476,0)</f>
        <v>76</v>
      </c>
      <c r="F29" s="18" t="str" cm="1">
        <f t="array" ref="F29">INDEX('BASE 3'!$A$1:$AP$476,E29,15)</f>
        <v>Pública Federal</v>
      </c>
    </row>
    <row r="30" spans="1:6">
      <c r="A30" s="15" t="s">
        <v>55</v>
      </c>
      <c r="B30" s="18">
        <f>SUMIF('BASE 3'!$I$10:$I$476,A30,'BASE 3'!$Y$10:$Y$476)</f>
        <v>3</v>
      </c>
      <c r="C30" s="18">
        <f t="shared" si="0"/>
        <v>2</v>
      </c>
      <c r="E30" s="18">
        <f>MATCH(A30,'BASE 3'!$I$1:$I$476,0)</f>
        <v>78</v>
      </c>
      <c r="F30" s="18" t="str" cm="1">
        <f t="array" ref="F30">INDEX('BASE 3'!$A$1:$AP$476,E30,15)</f>
        <v>Pública Federal</v>
      </c>
    </row>
    <row r="31" spans="1:6">
      <c r="A31" s="15" t="s">
        <v>56</v>
      </c>
      <c r="B31" s="18">
        <f>SUMIF('BASE 3'!$I$10:$I$476,A31,'BASE 3'!$Y$10:$Y$476)</f>
        <v>13</v>
      </c>
      <c r="C31" s="18">
        <f t="shared" si="0"/>
        <v>3</v>
      </c>
      <c r="E31" s="18">
        <f>MATCH(A31,'BASE 3'!$I$1:$I$476,0)</f>
        <v>79</v>
      </c>
      <c r="F31" s="18" t="str" cm="1">
        <f t="array" ref="F31">INDEX('BASE 3'!$A$1:$AP$476,E31,15)</f>
        <v>Pública Federal</v>
      </c>
    </row>
    <row r="32" spans="1:6">
      <c r="A32" s="15" t="s">
        <v>57</v>
      </c>
      <c r="B32" s="18">
        <f>SUMIF('BASE 3'!$I$10:$I$476,A32,'BASE 3'!$Y$10:$Y$476)</f>
        <v>2</v>
      </c>
      <c r="C32" s="18">
        <f t="shared" si="0"/>
        <v>2</v>
      </c>
      <c r="E32" s="18">
        <f>MATCH(A32,'BASE 3'!$I$1:$I$476,0)</f>
        <v>80</v>
      </c>
      <c r="F32" s="18" t="str" cm="1">
        <f t="array" ref="F32">INDEX('BASE 3'!$A$1:$AP$476,E32,15)</f>
        <v>Pública Municipal</v>
      </c>
    </row>
    <row r="33" spans="1:6">
      <c r="A33" s="15" t="s">
        <v>59</v>
      </c>
      <c r="B33" s="18">
        <f>SUMIF('BASE 3'!$I$10:$I$476,A33,'BASE 3'!$Y$10:$Y$476)</f>
        <v>2</v>
      </c>
      <c r="C33" s="18">
        <f t="shared" si="0"/>
        <v>2</v>
      </c>
      <c r="E33" s="18">
        <f>MATCH(A33,'BASE 3'!$I$1:$I$476,0)</f>
        <v>83</v>
      </c>
      <c r="F33" s="18" t="str" cm="1">
        <f t="array" ref="F33">INDEX('BASE 3'!$A$1:$AP$476,E33,15)</f>
        <v>Privada</v>
      </c>
    </row>
    <row r="34" spans="1:6">
      <c r="A34" s="15" t="s">
        <v>60</v>
      </c>
      <c r="B34" s="18">
        <f>SUMIF('BASE 3'!$I$10:$I$476,A34,'BASE 3'!$Y$10:$Y$476)</f>
        <v>16</v>
      </c>
      <c r="C34" s="18">
        <f t="shared" si="0"/>
        <v>4</v>
      </c>
      <c r="E34" s="18">
        <f>MATCH(A34,'BASE 3'!$I$1:$I$476,0)</f>
        <v>85</v>
      </c>
      <c r="F34" s="18" t="str" cm="1">
        <f t="array" ref="F34">INDEX('BASE 3'!$A$1:$AP$476,E34,15)</f>
        <v>Privada</v>
      </c>
    </row>
    <row r="35" spans="1:6">
      <c r="A35" s="15" t="s">
        <v>61</v>
      </c>
      <c r="B35" s="18">
        <f>SUMIF('BASE 3'!$I$10:$I$476,A35,'BASE 3'!$Y$10:$Y$476)</f>
        <v>8</v>
      </c>
      <c r="C35" s="18">
        <f t="shared" si="0"/>
        <v>3</v>
      </c>
      <c r="E35" s="18">
        <f>MATCH(A35,'BASE 3'!$I$1:$I$476,0)</f>
        <v>86</v>
      </c>
      <c r="F35" s="18" t="str" cm="1">
        <f t="array" ref="F35">INDEX('BASE 3'!$A$1:$AP$476,E35,15)</f>
        <v>Privada</v>
      </c>
    </row>
    <row r="36" spans="1:6">
      <c r="A36" s="15" t="s">
        <v>62</v>
      </c>
      <c r="B36" s="18">
        <f>SUMIF('BASE 3'!$I$10:$I$476,A36,'BASE 3'!$Y$10:$Y$476)</f>
        <v>2</v>
      </c>
      <c r="C36" s="18">
        <f t="shared" si="0"/>
        <v>2</v>
      </c>
      <c r="E36" s="18">
        <f>MATCH(A36,'BASE 3'!$I$1:$I$476,0)</f>
        <v>88</v>
      </c>
      <c r="F36" s="18" t="str" cm="1">
        <f t="array" ref="F36">INDEX('BASE 3'!$A$1:$AP$476,E36,15)</f>
        <v>Pública Estadual</v>
      </c>
    </row>
    <row r="37" spans="1:6">
      <c r="A37" s="15" t="s">
        <v>63</v>
      </c>
      <c r="B37" s="18">
        <f>SUMIF('BASE 3'!$I$10:$I$476,A37,'BASE 3'!$Y$10:$Y$476)</f>
        <v>6</v>
      </c>
      <c r="C37" s="18">
        <f t="shared" si="0"/>
        <v>3</v>
      </c>
      <c r="E37" s="18">
        <f>MATCH(A37,'BASE 3'!$I$1:$I$476,0)</f>
        <v>89</v>
      </c>
      <c r="F37" s="18" t="str" cm="1">
        <f t="array" ref="F37">INDEX('BASE 3'!$A$1:$AP$476,E37,15)</f>
        <v>Privada</v>
      </c>
    </row>
    <row r="38" spans="1:6">
      <c r="A38" s="15" t="s">
        <v>64</v>
      </c>
      <c r="B38" s="18">
        <f>SUMIF('BASE 3'!$I$10:$I$476,A38,'BASE 3'!$Y$10:$Y$476)</f>
        <v>0</v>
      </c>
      <c r="C38" s="18">
        <f t="shared" si="0"/>
        <v>1</v>
      </c>
      <c r="E38" s="18">
        <f>MATCH(A38,'BASE 3'!$I$1:$I$476,0)</f>
        <v>90</v>
      </c>
      <c r="F38" s="18" t="str" cm="1">
        <f t="array" ref="F38">INDEX('BASE 3'!$A$1:$AP$476,E38,15)</f>
        <v>Privada</v>
      </c>
    </row>
    <row r="39" spans="1:6">
      <c r="A39" s="15" t="s">
        <v>65</v>
      </c>
      <c r="B39" s="18">
        <f>SUMIF('BASE 3'!$I$10:$I$476,A39,'BASE 3'!$Y$10:$Y$476)</f>
        <v>10</v>
      </c>
      <c r="C39" s="18">
        <f t="shared" si="0"/>
        <v>3</v>
      </c>
      <c r="E39" s="18">
        <f>MATCH(A39,'BASE 3'!$I$1:$I$476,0)</f>
        <v>91</v>
      </c>
      <c r="F39" s="18" t="str" cm="1">
        <f t="array" ref="F39">INDEX('BASE 3'!$A$1:$AP$476,E39,15)</f>
        <v>Privada</v>
      </c>
    </row>
    <row r="40" spans="1:6">
      <c r="A40" s="15" t="s">
        <v>66</v>
      </c>
      <c r="B40" s="18">
        <f>SUMIF('BASE 3'!$I$10:$I$476,A40,'BASE 3'!$Y$10:$Y$476)</f>
        <v>3</v>
      </c>
      <c r="C40" s="18">
        <f t="shared" si="0"/>
        <v>2</v>
      </c>
      <c r="E40" s="18">
        <f>MATCH(A40,'BASE 3'!$I$1:$I$476,0)</f>
        <v>92</v>
      </c>
      <c r="F40" s="18" t="str" cm="1">
        <f t="array" ref="F40">INDEX('BASE 3'!$A$1:$AP$476,E40,15)</f>
        <v>Pública Estadual</v>
      </c>
    </row>
    <row r="41" spans="1:6">
      <c r="A41" s="15" t="s">
        <v>67</v>
      </c>
      <c r="B41" s="18">
        <f>SUMIF('BASE 3'!$I$10:$I$476,A41,'BASE 3'!$Y$10:$Y$476)</f>
        <v>6</v>
      </c>
      <c r="C41" s="18">
        <f t="shared" si="0"/>
        <v>3</v>
      </c>
      <c r="E41" s="18">
        <f>MATCH(A41,'BASE 3'!$I$1:$I$476,0)</f>
        <v>94</v>
      </c>
      <c r="F41" s="18" t="str" cm="1">
        <f t="array" ref="F41">INDEX('BASE 3'!$A$1:$AP$476,E41,15)</f>
        <v>Pública Federal</v>
      </c>
    </row>
    <row r="42" spans="1:6">
      <c r="A42" s="15" t="s">
        <v>68</v>
      </c>
      <c r="B42" s="18">
        <f>SUMIF('BASE 3'!$I$10:$I$476,A42,'BASE 3'!$Y$10:$Y$476)</f>
        <v>20</v>
      </c>
      <c r="C42" s="18">
        <f t="shared" si="0"/>
        <v>4</v>
      </c>
      <c r="E42" s="18">
        <f>MATCH(A42,'BASE 3'!$I$1:$I$476,0)</f>
        <v>97</v>
      </c>
      <c r="F42" s="18" t="str" cm="1">
        <f t="array" ref="F42">INDEX('BASE 3'!$A$1:$AP$476,E42,15)</f>
        <v>Pública Municipal</v>
      </c>
    </row>
    <row r="43" spans="1:6">
      <c r="A43" s="15" t="s">
        <v>69</v>
      </c>
      <c r="B43" s="18">
        <f>SUMIF('BASE 3'!$I$10:$I$476,A43,'BASE 3'!$Y$10:$Y$476)</f>
        <v>10</v>
      </c>
      <c r="C43" s="18">
        <f t="shared" si="0"/>
        <v>3</v>
      </c>
      <c r="E43" s="18">
        <f>MATCH(A43,'BASE 3'!$I$1:$I$476,0)</f>
        <v>98</v>
      </c>
      <c r="F43" s="18" t="str" cm="1">
        <f t="array" ref="F43">INDEX('BASE 3'!$A$1:$AP$476,E43,15)</f>
        <v>Pública Federal</v>
      </c>
    </row>
    <row r="44" spans="1:6">
      <c r="A44" s="15" t="s">
        <v>70</v>
      </c>
      <c r="B44" s="18">
        <f>SUMIF('BASE 3'!$I$10:$I$476,A44,'BASE 3'!$Y$10:$Y$476)</f>
        <v>0</v>
      </c>
      <c r="C44" s="18">
        <f t="shared" si="0"/>
        <v>1</v>
      </c>
      <c r="E44" s="18">
        <f>MATCH(A44,'BASE 3'!$I$1:$I$476,0)</f>
        <v>99</v>
      </c>
      <c r="F44" s="18" t="str" cm="1">
        <f t="array" ref="F44">INDEX('BASE 3'!$A$1:$AP$476,E44,15)</f>
        <v>Instituidor</v>
      </c>
    </row>
    <row r="45" spans="1:6">
      <c r="A45" s="15" t="s">
        <v>71</v>
      </c>
      <c r="B45" s="18">
        <f>SUMIF('BASE 3'!$I$10:$I$476,A45,'BASE 3'!$Y$10:$Y$476)</f>
        <v>2</v>
      </c>
      <c r="C45" s="18">
        <f t="shared" si="0"/>
        <v>2</v>
      </c>
      <c r="E45" s="18">
        <f>MATCH(A45,'BASE 3'!$I$1:$I$476,0)</f>
        <v>100</v>
      </c>
      <c r="F45" s="18" t="str" cm="1">
        <f t="array" ref="F45">INDEX('BASE 3'!$A$1:$AP$476,E45,15)</f>
        <v>Pública Federal</v>
      </c>
    </row>
    <row r="46" spans="1:6">
      <c r="A46" s="15" t="s">
        <v>72</v>
      </c>
      <c r="B46" s="18">
        <f>SUMIF('BASE 3'!$I$10:$I$476,A46,'BASE 3'!$Y$10:$Y$476)</f>
        <v>2</v>
      </c>
      <c r="C46" s="18">
        <f t="shared" si="0"/>
        <v>2</v>
      </c>
      <c r="E46" s="18">
        <f>MATCH(A46,'BASE 3'!$I$1:$I$476,0)</f>
        <v>102</v>
      </c>
      <c r="F46" s="18" t="str" cm="1">
        <f t="array" ref="F46">INDEX('BASE 3'!$A$1:$AP$476,E46,15)</f>
        <v>Pública Federal</v>
      </c>
    </row>
    <row r="47" spans="1:6">
      <c r="A47" s="15" t="s">
        <v>73</v>
      </c>
      <c r="B47" s="18">
        <f>SUMIF('BASE 3'!$I$10:$I$476,A47,'BASE 3'!$Y$10:$Y$476)</f>
        <v>16</v>
      </c>
      <c r="C47" s="18">
        <f t="shared" si="0"/>
        <v>4</v>
      </c>
      <c r="E47" s="18">
        <f>MATCH(A47,'BASE 3'!$I$1:$I$476,0)</f>
        <v>104</v>
      </c>
      <c r="F47" s="18" t="str" cm="1">
        <f t="array" ref="F47">INDEX('BASE 3'!$A$1:$AP$476,E47,15)</f>
        <v>Privada</v>
      </c>
    </row>
    <row r="48" spans="1:6">
      <c r="A48" s="15" t="s">
        <v>75</v>
      </c>
      <c r="B48" s="18">
        <f>SUMIF('BASE 3'!$I$10:$I$476,A48,'BASE 3'!$Y$10:$Y$476)</f>
        <v>1</v>
      </c>
      <c r="C48" s="18">
        <f t="shared" si="0"/>
        <v>1</v>
      </c>
      <c r="E48" s="18">
        <f>MATCH(A48,'BASE 3'!$I$1:$I$476,0)</f>
        <v>106</v>
      </c>
      <c r="F48" s="18" t="str" cm="1">
        <f t="array" ref="F48">INDEX('BASE 3'!$A$1:$AP$476,E48,15)</f>
        <v>Pública Estadual</v>
      </c>
    </row>
    <row r="49" spans="1:6">
      <c r="A49" s="15" t="s">
        <v>76</v>
      </c>
      <c r="B49" s="18">
        <f>SUMIF('BASE 3'!$I$10:$I$476,A49,'BASE 3'!$Y$10:$Y$476)</f>
        <v>1</v>
      </c>
      <c r="C49" s="18">
        <f t="shared" si="0"/>
        <v>1</v>
      </c>
      <c r="E49" s="18">
        <f>MATCH(A49,'BASE 3'!$I$1:$I$476,0)</f>
        <v>107</v>
      </c>
      <c r="F49" s="18" t="str" cm="1">
        <f t="array" ref="F49">INDEX('BASE 3'!$A$1:$AP$476,E49,15)</f>
        <v>Privada</v>
      </c>
    </row>
    <row r="50" spans="1:6">
      <c r="A50" s="15" t="s">
        <v>77</v>
      </c>
      <c r="B50" s="18">
        <f>SUMIF('BASE 3'!$I$10:$I$476,A50,'BASE 3'!$Y$10:$Y$476)</f>
        <v>2</v>
      </c>
      <c r="C50" s="18">
        <f t="shared" si="0"/>
        <v>2</v>
      </c>
      <c r="E50" s="18">
        <f>MATCH(A50,'BASE 3'!$I$1:$I$476,0)</f>
        <v>109</v>
      </c>
      <c r="F50" s="18" t="str" cm="1">
        <f t="array" ref="F50">INDEX('BASE 3'!$A$1:$AP$476,E50,15)</f>
        <v>Privada</v>
      </c>
    </row>
    <row r="51" spans="1:6">
      <c r="A51" s="15" t="s">
        <v>78</v>
      </c>
      <c r="B51" s="18">
        <f>SUMIF('BASE 3'!$I$10:$I$476,A51,'BASE 3'!$Y$10:$Y$476)</f>
        <v>14</v>
      </c>
      <c r="C51" s="18">
        <f t="shared" si="0"/>
        <v>4</v>
      </c>
      <c r="E51" s="18">
        <f>MATCH(A51,'BASE 3'!$I$1:$I$476,0)</f>
        <v>113</v>
      </c>
      <c r="F51" s="18" t="str" cm="1">
        <f t="array" ref="F51">INDEX('BASE 3'!$A$1:$AP$476,E51,15)</f>
        <v>Pública Municipal</v>
      </c>
    </row>
    <row r="52" spans="1:6">
      <c r="A52" s="15" t="s">
        <v>79</v>
      </c>
      <c r="B52" s="18">
        <f>SUMIF('BASE 3'!$I$10:$I$476,A52,'BASE 3'!$Y$10:$Y$476)</f>
        <v>6</v>
      </c>
      <c r="C52" s="18">
        <f t="shared" si="0"/>
        <v>3</v>
      </c>
      <c r="E52" s="18">
        <f>MATCH(A52,'BASE 3'!$I$1:$I$476,0)</f>
        <v>114</v>
      </c>
      <c r="F52" s="18" t="str" cm="1">
        <f t="array" ref="F52">INDEX('BASE 3'!$A$1:$AP$476,E52,15)</f>
        <v>Privada</v>
      </c>
    </row>
    <row r="53" spans="1:6">
      <c r="A53" s="15" t="s">
        <v>80</v>
      </c>
      <c r="B53" s="18">
        <f>SUMIF('BASE 3'!$I$10:$I$476,A53,'BASE 3'!$Y$10:$Y$476)</f>
        <v>2</v>
      </c>
      <c r="C53" s="18">
        <f t="shared" si="0"/>
        <v>2</v>
      </c>
      <c r="E53" s="18">
        <f>MATCH(A53,'BASE 3'!$I$1:$I$476,0)</f>
        <v>115</v>
      </c>
      <c r="F53" s="18" t="str" cm="1">
        <f t="array" ref="F53">INDEX('BASE 3'!$A$1:$AP$476,E53,15)</f>
        <v>Privada</v>
      </c>
    </row>
    <row r="54" spans="1:6">
      <c r="A54" s="15" t="s">
        <v>81</v>
      </c>
      <c r="B54" s="18">
        <f>SUMIF('BASE 3'!$I$10:$I$476,A54,'BASE 3'!$Y$10:$Y$476)</f>
        <v>1</v>
      </c>
      <c r="C54" s="18">
        <f t="shared" si="0"/>
        <v>1</v>
      </c>
      <c r="E54" s="18">
        <f>MATCH(A54,'BASE 3'!$I$1:$I$476,0)</f>
        <v>117</v>
      </c>
      <c r="F54" s="18" t="str" cm="1">
        <f t="array" ref="F54">INDEX('BASE 3'!$A$1:$AP$476,E54,15)</f>
        <v>Pública Municipal</v>
      </c>
    </row>
    <row r="55" spans="1:6">
      <c r="A55" s="15" t="s">
        <v>82</v>
      </c>
      <c r="B55" s="18">
        <f>SUMIF('BASE 3'!$I$10:$I$476,A55,'BASE 3'!$Y$10:$Y$476)</f>
        <v>1</v>
      </c>
      <c r="C55" s="18">
        <f t="shared" si="0"/>
        <v>1</v>
      </c>
      <c r="E55" s="18">
        <f>MATCH(A55,'BASE 3'!$I$1:$I$476,0)</f>
        <v>119</v>
      </c>
      <c r="F55" s="18" t="str" cm="1">
        <f t="array" ref="F55">INDEX('BASE 3'!$A$1:$AP$476,E55,15)</f>
        <v>Pública Municipal</v>
      </c>
    </row>
    <row r="56" spans="1:6">
      <c r="A56" s="15" t="s">
        <v>83</v>
      </c>
      <c r="B56" s="18">
        <f>SUMIF('BASE 3'!$I$10:$I$476,A56,'BASE 3'!$Y$10:$Y$476)</f>
        <v>4</v>
      </c>
      <c r="C56" s="18">
        <f t="shared" si="0"/>
        <v>2</v>
      </c>
      <c r="E56" s="18">
        <f>MATCH(A56,'BASE 3'!$I$1:$I$476,0)</f>
        <v>120</v>
      </c>
      <c r="F56" s="18" t="str" cm="1">
        <f t="array" ref="F56">INDEX('BASE 3'!$A$1:$AP$476,E56,15)</f>
        <v>Pública Estadual</v>
      </c>
    </row>
    <row r="57" spans="1:6">
      <c r="A57" s="15" t="s">
        <v>84</v>
      </c>
      <c r="B57" s="18">
        <f>SUMIF('BASE 3'!$I$10:$I$476,A57,'BASE 3'!$Y$10:$Y$476)</f>
        <v>4</v>
      </c>
      <c r="C57" s="18">
        <f t="shared" si="0"/>
        <v>2</v>
      </c>
      <c r="E57" s="18">
        <f>MATCH(A57,'BASE 3'!$I$1:$I$476,0)</f>
        <v>121</v>
      </c>
      <c r="F57" s="18" t="str" cm="1">
        <f t="array" ref="F57">INDEX('BASE 3'!$A$1:$AP$476,E57,15)</f>
        <v>Pública Estadual</v>
      </c>
    </row>
    <row r="58" spans="1:6">
      <c r="A58" s="15" t="s">
        <v>85</v>
      </c>
      <c r="B58" s="18">
        <f>SUMIF('BASE 3'!$I$10:$I$476,A58,'BASE 3'!$Y$10:$Y$476)</f>
        <v>3</v>
      </c>
      <c r="C58" s="18">
        <f t="shared" si="0"/>
        <v>2</v>
      </c>
      <c r="E58" s="18">
        <f>MATCH(A58,'BASE 3'!$I$1:$I$476,0)</f>
        <v>125</v>
      </c>
      <c r="F58" s="18" t="str" cm="1">
        <f t="array" ref="F58">INDEX('BASE 3'!$A$1:$AP$476,E58,15)</f>
        <v>Pública Estadual</v>
      </c>
    </row>
    <row r="59" spans="1:6">
      <c r="A59" s="15" t="s">
        <v>86</v>
      </c>
      <c r="B59" s="18">
        <f>SUMIF('BASE 3'!$I$10:$I$476,A59,'BASE 3'!$Y$10:$Y$476)</f>
        <v>15</v>
      </c>
      <c r="C59" s="18">
        <f t="shared" si="0"/>
        <v>4</v>
      </c>
      <c r="E59" s="18">
        <f>MATCH(A59,'BASE 3'!$I$1:$I$476,0)</f>
        <v>126</v>
      </c>
      <c r="F59" s="18" t="str" cm="1">
        <f t="array" ref="F59">INDEX('BASE 3'!$A$1:$AP$476,E59,15)</f>
        <v>Privada</v>
      </c>
    </row>
    <row r="60" spans="1:6">
      <c r="A60" s="15" t="s">
        <v>87</v>
      </c>
      <c r="B60" s="18">
        <f>SUMIF('BASE 3'!$I$10:$I$476,A60,'BASE 3'!$Y$10:$Y$476)</f>
        <v>1</v>
      </c>
      <c r="C60" s="18">
        <f t="shared" si="0"/>
        <v>1</v>
      </c>
      <c r="E60" s="18">
        <f>MATCH(A60,'BASE 3'!$I$1:$I$476,0)</f>
        <v>128</v>
      </c>
      <c r="F60" s="18" t="str" cm="1">
        <f t="array" ref="F60">INDEX('BASE 3'!$A$1:$AP$476,E60,15)</f>
        <v>Privada</v>
      </c>
    </row>
    <row r="61" spans="1:6">
      <c r="A61" s="15" t="s">
        <v>88</v>
      </c>
      <c r="B61" s="18">
        <f>SUMIF('BASE 3'!$I$10:$I$476,A61,'BASE 3'!$Y$10:$Y$476)</f>
        <v>4</v>
      </c>
      <c r="C61" s="18">
        <f t="shared" si="0"/>
        <v>2</v>
      </c>
      <c r="E61" s="18">
        <f>MATCH(A61,'BASE 3'!$I$1:$I$476,0)</f>
        <v>130</v>
      </c>
      <c r="F61" s="18" t="str" cm="1">
        <f t="array" ref="F61">INDEX('BASE 3'!$A$1:$AP$476,E61,15)</f>
        <v>Privada</v>
      </c>
    </row>
    <row r="62" spans="1:6">
      <c r="A62" s="15" t="s">
        <v>89</v>
      </c>
      <c r="B62" s="18">
        <f>SUMIF('BASE 3'!$I$10:$I$476,A62,'BASE 3'!$Y$10:$Y$476)</f>
        <v>7</v>
      </c>
      <c r="C62" s="18">
        <f t="shared" si="0"/>
        <v>3</v>
      </c>
      <c r="E62" s="18">
        <f>MATCH(A62,'BASE 3'!$I$1:$I$476,0)</f>
        <v>131</v>
      </c>
      <c r="F62" s="18" t="str" cm="1">
        <f t="array" ref="F62">INDEX('BASE 3'!$A$1:$AP$476,E62,15)</f>
        <v>Pública Federal</v>
      </c>
    </row>
    <row r="63" spans="1:6">
      <c r="A63" s="15" t="s">
        <v>90</v>
      </c>
      <c r="B63" s="18">
        <f>SUMIF('BASE 3'!$I$10:$I$476,A63,'BASE 3'!$Y$10:$Y$476)</f>
        <v>4</v>
      </c>
      <c r="C63" s="18">
        <f t="shared" si="0"/>
        <v>2</v>
      </c>
      <c r="E63" s="18">
        <f>MATCH(A63,'BASE 3'!$I$1:$I$476,0)</f>
        <v>132</v>
      </c>
      <c r="F63" s="18" t="str" cm="1">
        <f t="array" ref="F63">INDEX('BASE 3'!$A$1:$AP$476,E63,15)</f>
        <v>Privada</v>
      </c>
    </row>
    <row r="64" spans="1:6">
      <c r="A64" s="15" t="s">
        <v>91</v>
      </c>
      <c r="B64" s="18">
        <f>SUMIF('BASE 3'!$I$10:$I$476,A64,'BASE 3'!$Y$10:$Y$476)</f>
        <v>8</v>
      </c>
      <c r="C64" s="18">
        <f t="shared" si="0"/>
        <v>3</v>
      </c>
      <c r="E64" s="18">
        <f>MATCH(A64,'BASE 3'!$I$1:$I$476,0)</f>
        <v>133</v>
      </c>
      <c r="F64" s="18" t="str" cm="1">
        <f t="array" ref="F64">INDEX('BASE 3'!$A$1:$AP$476,E64,15)</f>
        <v>Privada</v>
      </c>
    </row>
    <row r="65" spans="1:6">
      <c r="A65" s="15" t="s">
        <v>92</v>
      </c>
      <c r="B65" s="18">
        <f>SUMIF('BASE 3'!$I$10:$I$476,A65,'BASE 3'!$Y$10:$Y$476)</f>
        <v>33</v>
      </c>
      <c r="C65" s="18">
        <f t="shared" si="0"/>
        <v>4</v>
      </c>
      <c r="E65" s="18">
        <f>MATCH(A65,'BASE 3'!$I$1:$I$476,0)</f>
        <v>134</v>
      </c>
      <c r="F65" s="18" t="str" cm="1">
        <f t="array" ref="F65">INDEX('BASE 3'!$A$1:$AP$476,E65,15)</f>
        <v>Privada</v>
      </c>
    </row>
    <row r="66" spans="1:6">
      <c r="A66" s="15" t="s">
        <v>93</v>
      </c>
      <c r="B66" s="18">
        <f>SUMIF('BASE 3'!$I$10:$I$476,A66,'BASE 3'!$Y$10:$Y$476)</f>
        <v>24</v>
      </c>
      <c r="C66" s="18">
        <f t="shared" si="0"/>
        <v>4</v>
      </c>
      <c r="E66" s="18">
        <f>MATCH(A66,'BASE 3'!$I$1:$I$476,0)</f>
        <v>135</v>
      </c>
      <c r="F66" s="18" t="str" cm="1">
        <f t="array" ref="F66">INDEX('BASE 3'!$A$1:$AP$476,E66,15)</f>
        <v>Privada</v>
      </c>
    </row>
    <row r="67" spans="1:6">
      <c r="A67" s="15" t="s">
        <v>94</v>
      </c>
      <c r="B67" s="18">
        <f>SUMIF('BASE 3'!$I$10:$I$476,A67,'BASE 3'!$Y$10:$Y$476)</f>
        <v>9</v>
      </c>
      <c r="C67" s="18">
        <f t="shared" ref="C67:C130" si="1">IF(B67&gt;=$J$4,4,IF(B67&gt;=$J$3,3,IF(B67&gt;=$J$2,2,1)))</f>
        <v>3</v>
      </c>
      <c r="E67" s="18">
        <f>MATCH(A67,'BASE 3'!$I$1:$I$476,0)</f>
        <v>137</v>
      </c>
      <c r="F67" s="18" t="str" cm="1">
        <f t="array" ref="F67">INDEX('BASE 3'!$A$1:$AP$476,E67,15)</f>
        <v>Privada</v>
      </c>
    </row>
    <row r="68" spans="1:6">
      <c r="A68" s="15" t="s">
        <v>95</v>
      </c>
      <c r="B68" s="18">
        <f>SUMIF('BASE 3'!$I$10:$I$476,A68,'BASE 3'!$Y$10:$Y$476)</f>
        <v>2</v>
      </c>
      <c r="C68" s="18">
        <f t="shared" si="1"/>
        <v>2</v>
      </c>
      <c r="E68" s="18">
        <f>MATCH(A68,'BASE 3'!$I$1:$I$476,0)</f>
        <v>140</v>
      </c>
      <c r="F68" s="18" t="str" cm="1">
        <f t="array" ref="F68">INDEX('BASE 3'!$A$1:$AP$476,E68,15)</f>
        <v>Pública Estadual</v>
      </c>
    </row>
    <row r="69" spans="1:6">
      <c r="A69" s="15" t="s">
        <v>96</v>
      </c>
      <c r="B69" s="18">
        <f>SUMIF('BASE 3'!$I$10:$I$476,A69,'BASE 3'!$Y$10:$Y$476)</f>
        <v>2</v>
      </c>
      <c r="C69" s="18">
        <f t="shared" si="1"/>
        <v>2</v>
      </c>
      <c r="E69" s="18">
        <f>MATCH(A69,'BASE 3'!$I$1:$I$476,0)</f>
        <v>143</v>
      </c>
      <c r="F69" s="18" t="str" cm="1">
        <f t="array" ref="F69">INDEX('BASE 3'!$A$1:$AP$476,E69,15)</f>
        <v>Pública Estadual</v>
      </c>
    </row>
    <row r="70" spans="1:6">
      <c r="A70" s="15" t="s">
        <v>97</v>
      </c>
      <c r="B70" s="18">
        <f>SUMIF('BASE 3'!$I$10:$I$476,A70,'BASE 3'!$Y$10:$Y$476)</f>
        <v>3</v>
      </c>
      <c r="C70" s="18">
        <f t="shared" si="1"/>
        <v>2</v>
      </c>
      <c r="E70" s="18">
        <f>MATCH(A70,'BASE 3'!$I$1:$I$476,0)</f>
        <v>145</v>
      </c>
      <c r="F70" s="18" t="str" cm="1">
        <f t="array" ref="F70">INDEX('BASE 3'!$A$1:$AP$476,E70,15)</f>
        <v>Pública Federal</v>
      </c>
    </row>
    <row r="71" spans="1:6">
      <c r="A71" s="15" t="s">
        <v>98</v>
      </c>
      <c r="B71" s="18">
        <f>SUMIF('BASE 3'!$I$10:$I$476,A71,'BASE 3'!$Y$10:$Y$476)</f>
        <v>2</v>
      </c>
      <c r="C71" s="18">
        <f t="shared" si="1"/>
        <v>2</v>
      </c>
      <c r="E71" s="18">
        <f>MATCH(A71,'BASE 3'!$I$1:$I$476,0)</f>
        <v>148</v>
      </c>
      <c r="F71" s="18" t="str" cm="1">
        <f t="array" ref="F71">INDEX('BASE 3'!$A$1:$AP$476,E71,15)</f>
        <v>Privada</v>
      </c>
    </row>
    <row r="72" spans="1:6" ht="20">
      <c r="A72" s="15" t="s">
        <v>99</v>
      </c>
      <c r="B72" s="18">
        <f>SUMIF('BASE 3'!$I$10:$I$476,A72,'BASE 3'!$Y$10:$Y$476)</f>
        <v>125</v>
      </c>
      <c r="C72" s="18">
        <f t="shared" si="1"/>
        <v>4</v>
      </c>
      <c r="E72" s="18">
        <f>MATCH(A72,'BASE 3'!$I$1:$I$476,0)</f>
        <v>150</v>
      </c>
      <c r="F72" s="18" t="str" cm="1">
        <f t="array" ref="F72">INDEX('BASE 3'!$A$1:$AP$476,E72,15)</f>
        <v>Privada</v>
      </c>
    </row>
    <row r="73" spans="1:6">
      <c r="A73" s="15" t="s">
        <v>100</v>
      </c>
      <c r="B73" s="18">
        <f>SUMIF('BASE 3'!$I$10:$I$476,A73,'BASE 3'!$Y$10:$Y$476)</f>
        <v>2</v>
      </c>
      <c r="C73" s="18">
        <f t="shared" si="1"/>
        <v>2</v>
      </c>
      <c r="E73" s="18">
        <f>MATCH(A73,'BASE 3'!$I$1:$I$476,0)</f>
        <v>151</v>
      </c>
      <c r="F73" s="18" t="str" cm="1">
        <f t="array" ref="F73">INDEX('BASE 3'!$A$1:$AP$476,E73,15)</f>
        <v>Pública Municipal</v>
      </c>
    </row>
    <row r="74" spans="1:6">
      <c r="A74" s="15" t="s">
        <v>101</v>
      </c>
      <c r="B74" s="18">
        <f>SUMIF('BASE 3'!$I$10:$I$476,A74,'BASE 3'!$Y$10:$Y$476)</f>
        <v>2</v>
      </c>
      <c r="C74" s="18">
        <f t="shared" si="1"/>
        <v>2</v>
      </c>
      <c r="E74" s="18">
        <f>MATCH(A74,'BASE 3'!$I$1:$I$476,0)</f>
        <v>152</v>
      </c>
      <c r="F74" s="18" t="str" cm="1">
        <f t="array" ref="F74">INDEX('BASE 3'!$A$1:$AP$476,E74,15)</f>
        <v>Pública Estadual</v>
      </c>
    </row>
    <row r="75" spans="1:6">
      <c r="A75" s="15" t="s">
        <v>102</v>
      </c>
      <c r="B75" s="18">
        <f>SUMIF('BASE 3'!$I$10:$I$476,A75,'BASE 3'!$Y$10:$Y$476)</f>
        <v>2</v>
      </c>
      <c r="C75" s="18">
        <f t="shared" si="1"/>
        <v>2</v>
      </c>
      <c r="E75" s="18">
        <f>MATCH(A75,'BASE 3'!$I$1:$I$476,0)</f>
        <v>153</v>
      </c>
      <c r="F75" s="18" t="str" cm="1">
        <f t="array" ref="F75">INDEX('BASE 3'!$A$1:$AP$476,E75,15)</f>
        <v>Privada</v>
      </c>
    </row>
    <row r="76" spans="1:6">
      <c r="A76" s="15" t="s">
        <v>103</v>
      </c>
      <c r="B76" s="18">
        <f>SUMIF('BASE 3'!$I$10:$I$476,A76,'BASE 3'!$Y$10:$Y$476)</f>
        <v>4</v>
      </c>
      <c r="C76" s="18">
        <f t="shared" si="1"/>
        <v>2</v>
      </c>
      <c r="E76" s="18">
        <f>MATCH(A76,'BASE 3'!$I$1:$I$476,0)</f>
        <v>154</v>
      </c>
      <c r="F76" s="18" t="str" cm="1">
        <f t="array" ref="F76">INDEX('BASE 3'!$A$1:$AP$476,E76,15)</f>
        <v>Pública Federal</v>
      </c>
    </row>
    <row r="77" spans="1:6">
      <c r="A77" s="15" t="s">
        <v>104</v>
      </c>
      <c r="B77" s="18">
        <f>SUMIF('BASE 3'!$I$10:$I$476,A77,'BASE 3'!$Y$10:$Y$476)</f>
        <v>11</v>
      </c>
      <c r="C77" s="18">
        <f t="shared" si="1"/>
        <v>3</v>
      </c>
      <c r="E77" s="18">
        <f>MATCH(A77,'BASE 3'!$I$1:$I$476,0)</f>
        <v>155</v>
      </c>
      <c r="F77" s="18" t="str" cm="1">
        <f t="array" ref="F77">INDEX('BASE 3'!$A$1:$AP$476,E77,15)</f>
        <v>Privada</v>
      </c>
    </row>
    <row r="78" spans="1:6">
      <c r="A78" s="15" t="s">
        <v>105</v>
      </c>
      <c r="B78" s="18">
        <f>SUMIF('BASE 3'!$I$10:$I$476,A78,'BASE 3'!$Y$10:$Y$476)</f>
        <v>3</v>
      </c>
      <c r="C78" s="18">
        <f t="shared" si="1"/>
        <v>2</v>
      </c>
      <c r="E78" s="18">
        <f>MATCH(A78,'BASE 3'!$I$1:$I$476,0)</f>
        <v>158</v>
      </c>
      <c r="F78" s="18" t="str" cm="1">
        <f t="array" ref="F78">INDEX('BASE 3'!$A$1:$AP$476,E78,15)</f>
        <v>Privada</v>
      </c>
    </row>
    <row r="79" spans="1:6">
      <c r="A79" s="15" t="s">
        <v>106</v>
      </c>
      <c r="B79" s="18">
        <f>SUMIF('BASE 3'!$I$10:$I$476,A79,'BASE 3'!$Y$10:$Y$476)</f>
        <v>11</v>
      </c>
      <c r="C79" s="18">
        <f t="shared" si="1"/>
        <v>3</v>
      </c>
      <c r="E79" s="18">
        <f>MATCH(A79,'BASE 3'!$I$1:$I$476,0)</f>
        <v>160</v>
      </c>
      <c r="F79" s="18" t="str" cm="1">
        <f t="array" ref="F79">INDEX('BASE 3'!$A$1:$AP$476,E79,15)</f>
        <v>Privada</v>
      </c>
    </row>
    <row r="80" spans="1:6">
      <c r="A80" s="15" t="s">
        <v>107</v>
      </c>
      <c r="B80" s="18">
        <f>SUMIF('BASE 3'!$I$10:$I$476,A80,'BASE 3'!$Y$10:$Y$476)</f>
        <v>1</v>
      </c>
      <c r="C80" s="18">
        <f t="shared" si="1"/>
        <v>1</v>
      </c>
      <c r="E80" s="18">
        <f>MATCH(A80,'BASE 3'!$I$1:$I$476,0)</f>
        <v>166</v>
      </c>
      <c r="F80" s="18" t="str" cm="1">
        <f t="array" ref="F80">INDEX('BASE 3'!$A$1:$AP$476,E80,15)</f>
        <v>Privada</v>
      </c>
    </row>
    <row r="81" spans="1:6">
      <c r="A81" s="15" t="s">
        <v>108</v>
      </c>
      <c r="B81" s="18">
        <f>SUMIF('BASE 3'!$I$10:$I$476,A81,'BASE 3'!$Y$10:$Y$476)</f>
        <v>4</v>
      </c>
      <c r="C81" s="18">
        <f t="shared" si="1"/>
        <v>2</v>
      </c>
      <c r="E81" s="18">
        <f>MATCH(A81,'BASE 3'!$I$1:$I$476,0)</f>
        <v>168</v>
      </c>
      <c r="F81" s="18" t="str" cm="1">
        <f t="array" ref="F81">INDEX('BASE 3'!$A$1:$AP$476,E81,15)</f>
        <v>Privada</v>
      </c>
    </row>
    <row r="82" spans="1:6">
      <c r="A82" s="15" t="s">
        <v>109</v>
      </c>
      <c r="B82" s="18">
        <f>SUMIF('BASE 3'!$I$10:$I$476,A82,'BASE 3'!$Y$10:$Y$476)</f>
        <v>20</v>
      </c>
      <c r="C82" s="18">
        <f t="shared" si="1"/>
        <v>4</v>
      </c>
      <c r="E82" s="18">
        <f>MATCH(A82,'BASE 3'!$I$1:$I$476,0)</f>
        <v>170</v>
      </c>
      <c r="F82" s="18" t="str" cm="1">
        <f t="array" ref="F82">INDEX('BASE 3'!$A$1:$AP$476,E82,15)</f>
        <v>Pública Federal</v>
      </c>
    </row>
    <row r="83" spans="1:6">
      <c r="A83" s="15" t="s">
        <v>110</v>
      </c>
      <c r="B83" s="18">
        <f>SUMIF('BASE 3'!$I$10:$I$476,A83,'BASE 3'!$Y$10:$Y$476)</f>
        <v>25</v>
      </c>
      <c r="C83" s="18">
        <f t="shared" si="1"/>
        <v>4</v>
      </c>
      <c r="E83" s="18">
        <f>MATCH(A83,'BASE 3'!$I$1:$I$476,0)</f>
        <v>173</v>
      </c>
      <c r="F83" s="18" t="str" cm="1">
        <f t="array" ref="F83">INDEX('BASE 3'!$A$1:$AP$476,E83,15)</f>
        <v>Pública Estadual</v>
      </c>
    </row>
    <row r="84" spans="1:6">
      <c r="A84" s="15" t="s">
        <v>112</v>
      </c>
      <c r="B84" s="18">
        <f>SUMIF('BASE 3'!$I$10:$I$476,A84,'BASE 3'!$Y$10:$Y$476)</f>
        <v>9</v>
      </c>
      <c r="C84" s="18">
        <f t="shared" si="1"/>
        <v>3</v>
      </c>
      <c r="E84" s="18">
        <f>MATCH(A84,'BASE 3'!$I$1:$I$476,0)</f>
        <v>179</v>
      </c>
      <c r="F84" s="18" t="str" cm="1">
        <f t="array" ref="F84">INDEX('BASE 3'!$A$1:$AP$476,E84,15)</f>
        <v>Privada</v>
      </c>
    </row>
    <row r="85" spans="1:6">
      <c r="A85" s="15" t="s">
        <v>113</v>
      </c>
      <c r="B85" s="18">
        <f>SUMIF('BASE 3'!$I$10:$I$476,A85,'BASE 3'!$Y$10:$Y$476)</f>
        <v>3</v>
      </c>
      <c r="C85" s="18">
        <f t="shared" si="1"/>
        <v>2</v>
      </c>
      <c r="E85" s="18">
        <f>MATCH(A85,'BASE 3'!$I$1:$I$476,0)</f>
        <v>181</v>
      </c>
      <c r="F85" s="18" t="str" cm="1">
        <f t="array" ref="F85">INDEX('BASE 3'!$A$1:$AP$476,E85,15)</f>
        <v>Pública Estadual</v>
      </c>
    </row>
    <row r="86" spans="1:6">
      <c r="A86" s="15" t="s">
        <v>114</v>
      </c>
      <c r="B86" s="18">
        <f>SUMIF('BASE 3'!$I$10:$I$476,A86,'BASE 3'!$Y$10:$Y$476)</f>
        <v>6</v>
      </c>
      <c r="C86" s="18">
        <f t="shared" si="1"/>
        <v>3</v>
      </c>
      <c r="E86" s="18">
        <f>MATCH(A86,'BASE 3'!$I$1:$I$476,0)</f>
        <v>183</v>
      </c>
      <c r="F86" s="18" t="str" cm="1">
        <f t="array" ref="F86">INDEX('BASE 3'!$A$1:$AP$476,E86,15)</f>
        <v>Privada</v>
      </c>
    </row>
    <row r="87" spans="1:6">
      <c r="A87" s="15" t="s">
        <v>115</v>
      </c>
      <c r="B87" s="18">
        <f>SUMIF('BASE 3'!$I$10:$I$476,A87,'BASE 3'!$Y$10:$Y$476)</f>
        <v>2</v>
      </c>
      <c r="C87" s="18">
        <f t="shared" si="1"/>
        <v>2</v>
      </c>
      <c r="E87" s="18">
        <f>MATCH(A87,'BASE 3'!$I$1:$I$476,0)</f>
        <v>184</v>
      </c>
      <c r="F87" s="18" t="str" cm="1">
        <f t="array" ref="F87">INDEX('BASE 3'!$A$1:$AP$476,E87,15)</f>
        <v>Pública Estadual</v>
      </c>
    </row>
    <row r="88" spans="1:6">
      <c r="A88" s="15" t="s">
        <v>116</v>
      </c>
      <c r="B88" s="18">
        <f>SUMIF('BASE 3'!$I$10:$I$476,A88,'BASE 3'!$Y$10:$Y$476)</f>
        <v>2</v>
      </c>
      <c r="C88" s="18">
        <f t="shared" si="1"/>
        <v>2</v>
      </c>
      <c r="E88" s="18">
        <f>MATCH(A88,'BASE 3'!$I$1:$I$476,0)</f>
        <v>185</v>
      </c>
      <c r="F88" s="18" t="str" cm="1">
        <f t="array" ref="F88">INDEX('BASE 3'!$A$1:$AP$476,E88,15)</f>
        <v>Pública Federal</v>
      </c>
    </row>
    <row r="89" spans="1:6">
      <c r="A89" s="15" t="s">
        <v>117</v>
      </c>
      <c r="B89" s="18">
        <f>SUMIF('BASE 3'!$I$10:$I$476,A89,'BASE 3'!$Y$10:$Y$476)</f>
        <v>23</v>
      </c>
      <c r="C89" s="18">
        <f t="shared" si="1"/>
        <v>4</v>
      </c>
      <c r="E89" s="18">
        <f>MATCH(A89,'BASE 3'!$I$1:$I$476,0)</f>
        <v>186</v>
      </c>
      <c r="F89" s="18" t="str" cm="1">
        <f t="array" ref="F89">INDEX('BASE 3'!$A$1:$AP$476,E89,15)</f>
        <v>Privada</v>
      </c>
    </row>
    <row r="90" spans="1:6" ht="20">
      <c r="A90" s="32" t="s">
        <v>118</v>
      </c>
      <c r="B90" s="18">
        <f>SUMIF('BASE 3'!$I$10:$I$476,A90,'BASE 3'!$Y$10:$Y$476)</f>
        <v>2</v>
      </c>
      <c r="C90" s="18">
        <f t="shared" si="1"/>
        <v>2</v>
      </c>
      <c r="E90" s="18">
        <f>MATCH(A90,'BASE 3'!$I$1:$I$476,0)</f>
        <v>187</v>
      </c>
      <c r="F90" s="18" t="str" cm="1">
        <f t="array" ref="F90">INDEX('BASE 3'!$A$1:$AP$476,E90,15)</f>
        <v>Privada</v>
      </c>
    </row>
    <row r="91" spans="1:6" ht="20">
      <c r="A91" s="15" t="s">
        <v>119</v>
      </c>
      <c r="B91" s="18">
        <f>SUMIF('BASE 3'!$I$10:$I$476,A91,'BASE 3'!$Y$10:$Y$476)</f>
        <v>14</v>
      </c>
      <c r="C91" s="18">
        <f t="shared" si="1"/>
        <v>4</v>
      </c>
      <c r="E91" s="18">
        <f>MATCH(A91,'BASE 3'!$I$1:$I$476,0)</f>
        <v>189</v>
      </c>
      <c r="F91" s="18" t="str" cm="1">
        <f t="array" ref="F91">INDEX('BASE 3'!$A$1:$AP$476,E91,15)</f>
        <v>Pública Estadual</v>
      </c>
    </row>
    <row r="92" spans="1:6" ht="20">
      <c r="A92" s="15" t="s">
        <v>120</v>
      </c>
      <c r="B92" s="18">
        <f>SUMIF('BASE 3'!$I$10:$I$476,A92,'BASE 3'!$Y$10:$Y$476)</f>
        <v>2</v>
      </c>
      <c r="C92" s="18">
        <f t="shared" si="1"/>
        <v>2</v>
      </c>
      <c r="E92" s="18">
        <f>MATCH(A92,'BASE 3'!$I$1:$I$476,0)</f>
        <v>190</v>
      </c>
      <c r="F92" s="18" t="str" cm="1">
        <f t="array" ref="F92">INDEX('BASE 3'!$A$1:$AP$476,E92,15)</f>
        <v>Pública Estadual</v>
      </c>
    </row>
    <row r="93" spans="1:6" ht="20">
      <c r="A93" s="15" t="s">
        <v>121</v>
      </c>
      <c r="B93" s="18">
        <f>SUMIF('BASE 3'!$I$10:$I$476,A93,'BASE 3'!$Y$10:$Y$476)</f>
        <v>17</v>
      </c>
      <c r="C93" s="18">
        <f t="shared" si="1"/>
        <v>4</v>
      </c>
      <c r="E93" s="18">
        <f>MATCH(A93,'BASE 3'!$I$1:$I$476,0)</f>
        <v>191</v>
      </c>
      <c r="F93" s="18" t="str" cm="1">
        <f t="array" ref="F93">INDEX('BASE 3'!$A$1:$AP$476,E93,15)</f>
        <v>Pública Estadual</v>
      </c>
    </row>
    <row r="94" spans="1:6">
      <c r="A94" s="15" t="s">
        <v>122</v>
      </c>
      <c r="B94" s="18">
        <f>SUMIF('BASE 3'!$I$10:$I$476,A94,'BASE 3'!$Y$10:$Y$476)</f>
        <v>9</v>
      </c>
      <c r="C94" s="18">
        <f t="shared" si="1"/>
        <v>3</v>
      </c>
      <c r="E94" s="18">
        <f>MATCH(A94,'BASE 3'!$I$1:$I$476,0)</f>
        <v>192</v>
      </c>
      <c r="F94" s="18" t="str" cm="1">
        <f t="array" ref="F94">INDEX('BASE 3'!$A$1:$AP$476,E94,15)</f>
        <v>Privada</v>
      </c>
    </row>
    <row r="95" spans="1:6">
      <c r="A95" s="15" t="s">
        <v>123</v>
      </c>
      <c r="B95" s="18">
        <f>SUMIF('BASE 3'!$I$10:$I$476,A95,'BASE 3'!$Y$10:$Y$476)</f>
        <v>3</v>
      </c>
      <c r="C95" s="18">
        <f t="shared" si="1"/>
        <v>2</v>
      </c>
      <c r="E95" s="18">
        <f>MATCH(A95,'BASE 3'!$I$1:$I$476,0)</f>
        <v>193</v>
      </c>
      <c r="F95" s="18" t="str" cm="1">
        <f t="array" ref="F95">INDEX('BASE 3'!$A$1:$AP$476,E95,15)</f>
        <v>Pública Estadual</v>
      </c>
    </row>
    <row r="96" spans="1:6">
      <c r="A96" s="15" t="s">
        <v>124</v>
      </c>
      <c r="B96" s="18">
        <f>SUMIF('BASE 3'!$I$10:$I$476,A96,'BASE 3'!$Y$10:$Y$476)</f>
        <v>11</v>
      </c>
      <c r="C96" s="18">
        <f t="shared" si="1"/>
        <v>3</v>
      </c>
      <c r="E96" s="18">
        <f>MATCH(A96,'BASE 3'!$I$1:$I$476,0)</f>
        <v>194</v>
      </c>
      <c r="F96" s="18" t="str" cm="1">
        <f t="array" ref="F96">INDEX('BASE 3'!$A$1:$AP$476,E96,15)</f>
        <v>Privada</v>
      </c>
    </row>
    <row r="97" spans="1:6">
      <c r="A97" s="15" t="s">
        <v>125</v>
      </c>
      <c r="B97" s="18">
        <f>SUMIF('BASE 3'!$I$10:$I$476,A97,'BASE 3'!$Y$10:$Y$476)</f>
        <v>205</v>
      </c>
      <c r="C97" s="18">
        <f t="shared" si="1"/>
        <v>4</v>
      </c>
      <c r="E97" s="18">
        <f>MATCH(A97,'BASE 3'!$I$1:$I$476,0)</f>
        <v>197</v>
      </c>
      <c r="F97" s="18" t="str" cm="1">
        <f t="array" ref="F97">INDEX('BASE 3'!$A$1:$AP$476,E97,15)</f>
        <v>Pública Federal</v>
      </c>
    </row>
    <row r="98" spans="1:6">
      <c r="A98" s="15" t="s">
        <v>126</v>
      </c>
      <c r="B98" s="18">
        <f>SUMIF('BASE 3'!$I$10:$I$476,A98,'BASE 3'!$Y$10:$Y$476)</f>
        <v>99</v>
      </c>
      <c r="C98" s="18">
        <f t="shared" si="1"/>
        <v>4</v>
      </c>
      <c r="E98" s="18">
        <f>MATCH(A98,'BASE 3'!$I$1:$I$476,0)</f>
        <v>198</v>
      </c>
      <c r="F98" s="18" t="str" cm="1">
        <f t="array" ref="F98">INDEX('BASE 3'!$A$1:$AP$476,E98,15)</f>
        <v>Pública Federal</v>
      </c>
    </row>
    <row r="99" spans="1:6">
      <c r="A99" s="15" t="s">
        <v>127</v>
      </c>
      <c r="B99" s="18">
        <f>SUMIF('BASE 3'!$I$10:$I$476,A99,'BASE 3'!$Y$10:$Y$476)</f>
        <v>24</v>
      </c>
      <c r="C99" s="18">
        <f t="shared" si="1"/>
        <v>4</v>
      </c>
      <c r="E99" s="18">
        <f>MATCH(A99,'BASE 3'!$I$1:$I$476,0)</f>
        <v>200</v>
      </c>
      <c r="F99" s="18" t="str" cm="1">
        <f t="array" ref="F99">INDEX('BASE 3'!$A$1:$AP$476,E99,15)</f>
        <v>Privada</v>
      </c>
    </row>
    <row r="100" spans="1:6">
      <c r="A100" s="15" t="s">
        <v>128</v>
      </c>
      <c r="B100" s="18">
        <f>SUMIF('BASE 3'!$I$10:$I$476,A100,'BASE 3'!$Y$10:$Y$476)</f>
        <v>5</v>
      </c>
      <c r="C100" s="18">
        <f t="shared" si="1"/>
        <v>3</v>
      </c>
      <c r="E100" s="18">
        <f>MATCH(A100,'BASE 3'!$I$1:$I$476,0)</f>
        <v>201</v>
      </c>
      <c r="F100" s="18" t="str" cm="1">
        <f t="array" ref="F100">INDEX('BASE 3'!$A$1:$AP$476,E100,15)</f>
        <v>Privada</v>
      </c>
    </row>
    <row r="101" spans="1:6">
      <c r="A101" s="15" t="s">
        <v>129</v>
      </c>
      <c r="B101" s="18">
        <f>SUMIF('BASE 3'!$I$10:$I$476,A101,'BASE 3'!$Y$10:$Y$476)</f>
        <v>29</v>
      </c>
      <c r="C101" s="18">
        <f t="shared" si="1"/>
        <v>4</v>
      </c>
      <c r="E101" s="18">
        <f>MATCH(A101,'BASE 3'!$I$1:$I$476,0)</f>
        <v>203</v>
      </c>
      <c r="F101" s="18" t="str" cm="1">
        <f t="array" ref="F101">INDEX('BASE 3'!$A$1:$AP$476,E101,15)</f>
        <v>Pública Estadual</v>
      </c>
    </row>
    <row r="102" spans="1:6">
      <c r="A102" s="15" t="s">
        <v>130</v>
      </c>
      <c r="B102" s="18">
        <f>SUMIF('BASE 3'!$I$10:$I$476,A102,'BASE 3'!$Y$10:$Y$476)</f>
        <v>6</v>
      </c>
      <c r="C102" s="18">
        <f t="shared" si="1"/>
        <v>3</v>
      </c>
      <c r="E102" s="18">
        <f>MATCH(A102,'BASE 3'!$I$1:$I$476,0)</f>
        <v>204</v>
      </c>
      <c r="F102" s="18" t="str" cm="1">
        <f t="array" ref="F102">INDEX('BASE 3'!$A$1:$AP$476,E102,15)</f>
        <v>Pública Federal</v>
      </c>
    </row>
    <row r="103" spans="1:6">
      <c r="A103" s="15" t="s">
        <v>131</v>
      </c>
      <c r="B103" s="18">
        <f>SUMIF('BASE 3'!$I$10:$I$476,A103,'BASE 3'!$Y$10:$Y$476)</f>
        <v>25</v>
      </c>
      <c r="C103" s="18">
        <f t="shared" si="1"/>
        <v>4</v>
      </c>
      <c r="E103" s="18">
        <f>MATCH(A103,'BASE 3'!$I$1:$I$476,0)</f>
        <v>205</v>
      </c>
      <c r="F103" s="18" t="str" cm="1">
        <f t="array" ref="F103">INDEX('BASE 3'!$A$1:$AP$476,E103,15)</f>
        <v>Privada</v>
      </c>
    </row>
    <row r="104" spans="1:6">
      <c r="A104" s="15" t="s">
        <v>132</v>
      </c>
      <c r="B104" s="18">
        <f>SUMIF('BASE 3'!$I$10:$I$476,A104,'BASE 3'!$Y$10:$Y$476)</f>
        <v>1</v>
      </c>
      <c r="C104" s="18">
        <f t="shared" si="1"/>
        <v>1</v>
      </c>
      <c r="E104" s="18">
        <f>MATCH(A104,'BASE 3'!$I$1:$I$476,0)</f>
        <v>206</v>
      </c>
      <c r="F104" s="18" t="str" cm="1">
        <f t="array" ref="F104">INDEX('BASE 3'!$A$1:$AP$476,E104,15)</f>
        <v>Privada</v>
      </c>
    </row>
    <row r="105" spans="1:6">
      <c r="A105" s="15" t="s">
        <v>133</v>
      </c>
      <c r="B105" s="18">
        <f>SUMIF('BASE 3'!$I$10:$I$476,A105,'BASE 3'!$Y$10:$Y$476)</f>
        <v>1</v>
      </c>
      <c r="C105" s="18">
        <f t="shared" si="1"/>
        <v>1</v>
      </c>
      <c r="E105" s="18">
        <f>MATCH(A105,'BASE 3'!$I$1:$I$476,0)</f>
        <v>208</v>
      </c>
      <c r="F105" s="18" t="str" cm="1">
        <f t="array" ref="F105">INDEX('BASE 3'!$A$1:$AP$476,E105,15)</f>
        <v>Privada</v>
      </c>
    </row>
    <row r="106" spans="1:6">
      <c r="A106" s="15" t="s">
        <v>134</v>
      </c>
      <c r="B106" s="18">
        <f>SUMIF('BASE 3'!$I$10:$I$476,A106,'BASE 3'!$Y$10:$Y$476)</f>
        <v>16</v>
      </c>
      <c r="C106" s="18">
        <f t="shared" si="1"/>
        <v>4</v>
      </c>
      <c r="E106" s="18">
        <f>MATCH(A106,'BASE 3'!$I$1:$I$476,0)</f>
        <v>210</v>
      </c>
      <c r="F106" s="18" t="str" cm="1">
        <f t="array" ref="F106">INDEX('BASE 3'!$A$1:$AP$476,E106,15)</f>
        <v>Privada</v>
      </c>
    </row>
    <row r="107" spans="1:6">
      <c r="A107" s="15" t="s">
        <v>135</v>
      </c>
      <c r="B107" s="18">
        <f>SUMIF('BASE 3'!$I$10:$I$476,A107,'BASE 3'!$Y$10:$Y$476)</f>
        <v>2</v>
      </c>
      <c r="C107" s="18">
        <f t="shared" si="1"/>
        <v>2</v>
      </c>
      <c r="E107" s="18">
        <f>MATCH(A107,'BASE 3'!$I$1:$I$476,0)</f>
        <v>211</v>
      </c>
      <c r="F107" s="18" t="str" cm="1">
        <f t="array" ref="F107">INDEX('BASE 3'!$A$1:$AP$476,E107,15)</f>
        <v>Pública Federal</v>
      </c>
    </row>
    <row r="108" spans="1:6">
      <c r="A108" s="15" t="s">
        <v>136</v>
      </c>
      <c r="B108" s="18">
        <f>SUMIF('BASE 3'!$I$10:$I$476,A108,'BASE 3'!$Y$10:$Y$476)</f>
        <v>19</v>
      </c>
      <c r="C108" s="18">
        <f t="shared" si="1"/>
        <v>4</v>
      </c>
      <c r="E108" s="18">
        <f>MATCH(A108,'BASE 3'!$I$1:$I$476,0)</f>
        <v>212</v>
      </c>
      <c r="F108" s="18" t="str" cm="1">
        <f t="array" ref="F108">INDEX('BASE 3'!$A$1:$AP$476,E108,15)</f>
        <v>Privada</v>
      </c>
    </row>
    <row r="109" spans="1:6">
      <c r="A109" s="15" t="s">
        <v>137</v>
      </c>
      <c r="B109" s="18">
        <f>SUMIF('BASE 3'!$I$10:$I$476,A109,'BASE 3'!$Y$10:$Y$476)</f>
        <v>41</v>
      </c>
      <c r="C109" s="18">
        <f t="shared" si="1"/>
        <v>4</v>
      </c>
      <c r="E109" s="18">
        <f>MATCH(A109,'BASE 3'!$I$1:$I$476,0)</f>
        <v>217</v>
      </c>
      <c r="F109" s="18" t="str" cm="1">
        <f t="array" ref="F109">INDEX('BASE 3'!$A$1:$AP$476,E109,15)</f>
        <v>Privada</v>
      </c>
    </row>
    <row r="110" spans="1:6">
      <c r="A110" s="15" t="s">
        <v>138</v>
      </c>
      <c r="B110" s="18">
        <f>SUMIF('BASE 3'!$I$10:$I$476,A110,'BASE 3'!$Y$10:$Y$476)</f>
        <v>3</v>
      </c>
      <c r="C110" s="18">
        <f t="shared" si="1"/>
        <v>2</v>
      </c>
      <c r="E110" s="18">
        <f>MATCH(A110,'BASE 3'!$I$1:$I$476,0)</f>
        <v>218</v>
      </c>
      <c r="F110" s="18" t="str" cm="1">
        <f t="array" ref="F110">INDEX('BASE 3'!$A$1:$AP$476,E110,15)</f>
        <v>Privada</v>
      </c>
    </row>
    <row r="111" spans="1:6">
      <c r="A111" s="15" t="s">
        <v>139</v>
      </c>
      <c r="B111" s="18">
        <f>SUMIF('BASE 3'!$I$10:$I$476,A111,'BASE 3'!$Y$10:$Y$476)</f>
        <v>103</v>
      </c>
      <c r="C111" s="18">
        <f t="shared" si="1"/>
        <v>4</v>
      </c>
      <c r="E111" s="18">
        <f>MATCH(A111,'BASE 3'!$I$1:$I$476,0)</f>
        <v>220</v>
      </c>
      <c r="F111" s="18" t="str" cm="1">
        <f t="array" ref="F111">INDEX('BASE 3'!$A$1:$AP$476,E111,15)</f>
        <v>Privada</v>
      </c>
    </row>
    <row r="112" spans="1:6">
      <c r="A112" s="15" t="s">
        <v>140</v>
      </c>
      <c r="B112" s="18">
        <f>SUMIF('BASE 3'!$I$10:$I$476,A112,'BASE 3'!$Y$10:$Y$476)</f>
        <v>48</v>
      </c>
      <c r="C112" s="18">
        <f t="shared" si="1"/>
        <v>4</v>
      </c>
      <c r="E112" s="18">
        <f>MATCH(A112,'BASE 3'!$I$1:$I$476,0)</f>
        <v>222</v>
      </c>
      <c r="F112" s="18" t="str" cm="1">
        <f t="array" ref="F112">INDEX('BASE 3'!$A$1:$AP$476,E112,15)</f>
        <v>Privada</v>
      </c>
    </row>
    <row r="113" spans="1:6">
      <c r="A113" s="15" t="s">
        <v>141</v>
      </c>
      <c r="B113" s="18">
        <f>SUMIF('BASE 3'!$I$10:$I$476,A113,'BASE 3'!$Y$10:$Y$476)</f>
        <v>7</v>
      </c>
      <c r="C113" s="18">
        <f t="shared" si="1"/>
        <v>3</v>
      </c>
      <c r="E113" s="18">
        <f>MATCH(A113,'BASE 3'!$I$1:$I$476,0)</f>
        <v>224</v>
      </c>
      <c r="F113" s="18" t="str" cm="1">
        <f t="array" ref="F113">INDEX('BASE 3'!$A$1:$AP$476,E113,15)</f>
        <v>Privada</v>
      </c>
    </row>
    <row r="114" spans="1:6">
      <c r="A114" s="15" t="s">
        <v>142</v>
      </c>
      <c r="B114" s="18">
        <f>SUMIF('BASE 3'!$I$10:$I$476,A114,'BASE 3'!$Y$10:$Y$476)</f>
        <v>2</v>
      </c>
      <c r="C114" s="18">
        <f t="shared" si="1"/>
        <v>2</v>
      </c>
      <c r="E114" s="18">
        <f>MATCH(A114,'BASE 3'!$I$1:$I$476,0)</f>
        <v>226</v>
      </c>
      <c r="F114" s="18" t="str" cm="1">
        <f t="array" ref="F114">INDEX('BASE 3'!$A$1:$AP$476,E114,15)</f>
        <v>Privada</v>
      </c>
    </row>
    <row r="115" spans="1:6">
      <c r="A115" s="15" t="s">
        <v>144</v>
      </c>
      <c r="B115" s="18">
        <f>SUMIF('BASE 3'!$I$10:$I$476,A115,'BASE 3'!$Y$10:$Y$476)</f>
        <v>13</v>
      </c>
      <c r="C115" s="18">
        <f t="shared" si="1"/>
        <v>3</v>
      </c>
      <c r="E115" s="18">
        <f>MATCH(A115,'BASE 3'!$I$1:$I$476,0)</f>
        <v>227</v>
      </c>
      <c r="F115" s="18" t="str" cm="1">
        <f t="array" ref="F115">INDEX('BASE 3'!$A$1:$AP$476,E115,15)</f>
        <v>Pública Federal</v>
      </c>
    </row>
    <row r="116" spans="1:6" ht="20">
      <c r="A116" s="15" t="s">
        <v>145</v>
      </c>
      <c r="B116" s="18">
        <f>SUMIF('BASE 3'!$I$10:$I$476,A116,'BASE 3'!$Y$10:$Y$476)</f>
        <v>15</v>
      </c>
      <c r="C116" s="18">
        <f t="shared" si="1"/>
        <v>4</v>
      </c>
      <c r="E116" s="18">
        <f>MATCH(A116,'BASE 3'!$I$1:$I$476,0)</f>
        <v>228</v>
      </c>
      <c r="F116" s="18" t="str" cm="1">
        <f t="array" ref="F116">INDEX('BASE 3'!$A$1:$AP$476,E116,15)</f>
        <v>Privada</v>
      </c>
    </row>
    <row r="117" spans="1:6" ht="20">
      <c r="A117" s="15" t="s">
        <v>146</v>
      </c>
      <c r="B117" s="18">
        <f>SUMIF('BASE 3'!$I$10:$I$476,A117,'BASE 3'!$Y$10:$Y$476)</f>
        <v>9</v>
      </c>
      <c r="C117" s="18">
        <f t="shared" si="1"/>
        <v>3</v>
      </c>
      <c r="E117" s="18">
        <f>MATCH(A117,'BASE 3'!$I$1:$I$476,0)</f>
        <v>229</v>
      </c>
      <c r="F117" s="18" t="str" cm="1">
        <f t="array" ref="F117">INDEX('BASE 3'!$A$1:$AP$476,E117,15)</f>
        <v>Privada</v>
      </c>
    </row>
    <row r="118" spans="1:6">
      <c r="A118" s="15" t="s">
        <v>147</v>
      </c>
      <c r="B118" s="18">
        <f>SUMIF('BASE 3'!$I$10:$I$476,A118,'BASE 3'!$Y$10:$Y$476)</f>
        <v>2</v>
      </c>
      <c r="C118" s="18">
        <f t="shared" si="1"/>
        <v>2</v>
      </c>
      <c r="E118" s="18">
        <f>MATCH(A118,'BASE 3'!$I$1:$I$476,0)</f>
        <v>230</v>
      </c>
      <c r="F118" s="18" t="str" cm="1">
        <f t="array" ref="F118">INDEX('BASE 3'!$A$1:$AP$476,E118,15)</f>
        <v>Pública Estadual</v>
      </c>
    </row>
    <row r="119" spans="1:6">
      <c r="A119" s="15" t="s">
        <v>148</v>
      </c>
      <c r="B119" s="18">
        <f>SUMIF('BASE 3'!$I$10:$I$476,A119,'BASE 3'!$Y$10:$Y$476)</f>
        <v>39</v>
      </c>
      <c r="C119" s="18">
        <f t="shared" si="1"/>
        <v>4</v>
      </c>
      <c r="E119" s="18">
        <f>MATCH(A119,'BASE 3'!$I$1:$I$476,0)</f>
        <v>232</v>
      </c>
      <c r="F119" s="18" t="str" cm="1">
        <f t="array" ref="F119">INDEX('BASE 3'!$A$1:$AP$476,E119,15)</f>
        <v>Privada</v>
      </c>
    </row>
    <row r="120" spans="1:6">
      <c r="A120" s="15" t="s">
        <v>150</v>
      </c>
      <c r="B120" s="18">
        <f>SUMIF('BASE 3'!$I$10:$I$476,A120,'BASE 3'!$Y$10:$Y$476)</f>
        <v>12</v>
      </c>
      <c r="C120" s="18">
        <f t="shared" si="1"/>
        <v>3</v>
      </c>
      <c r="E120" s="18">
        <f>MATCH(A120,'BASE 3'!$I$1:$I$476,0)</f>
        <v>234</v>
      </c>
      <c r="F120" s="18" t="str" cm="1">
        <f t="array" ref="F120">INDEX('BASE 3'!$A$1:$AP$476,E120,15)</f>
        <v>Privada</v>
      </c>
    </row>
    <row r="121" spans="1:6">
      <c r="A121" s="15" t="s">
        <v>151</v>
      </c>
      <c r="B121" s="18">
        <f>SUMIF('BASE 3'!$I$10:$I$476,A121,'BASE 3'!$Y$10:$Y$476)</f>
        <v>8</v>
      </c>
      <c r="C121" s="18">
        <f t="shared" si="1"/>
        <v>3</v>
      </c>
      <c r="E121" s="18">
        <f>MATCH(A121,'BASE 3'!$I$1:$I$476,0)</f>
        <v>236</v>
      </c>
      <c r="F121" s="18" t="str" cm="1">
        <f t="array" ref="F121">INDEX('BASE 3'!$A$1:$AP$476,E121,15)</f>
        <v>Privada</v>
      </c>
    </row>
    <row r="122" spans="1:6">
      <c r="A122" s="15" t="s">
        <v>152</v>
      </c>
      <c r="B122" s="18">
        <f>SUMIF('BASE 3'!$I$10:$I$476,A122,'BASE 3'!$Y$10:$Y$476)</f>
        <v>96</v>
      </c>
      <c r="C122" s="18">
        <f t="shared" si="1"/>
        <v>4</v>
      </c>
      <c r="E122" s="18">
        <f>MATCH(A122,'BASE 3'!$I$1:$I$476,0)</f>
        <v>238</v>
      </c>
      <c r="F122" s="18" t="str" cm="1">
        <f t="array" ref="F122">INDEX('BASE 3'!$A$1:$AP$476,E122,15)</f>
        <v>Instituidor</v>
      </c>
    </row>
    <row r="123" spans="1:6">
      <c r="A123" s="15" t="s">
        <v>153</v>
      </c>
      <c r="B123" s="18">
        <f>SUMIF('BASE 3'!$I$10:$I$476,A123,'BASE 3'!$Y$10:$Y$476)</f>
        <v>16</v>
      </c>
      <c r="C123" s="18">
        <f t="shared" si="1"/>
        <v>4</v>
      </c>
      <c r="E123" s="18">
        <f>MATCH(A123,'BASE 3'!$I$1:$I$476,0)</f>
        <v>239</v>
      </c>
      <c r="F123" s="18" t="str" cm="1">
        <f t="array" ref="F123">INDEX('BASE 3'!$A$1:$AP$476,E123,15)</f>
        <v>Privada</v>
      </c>
    </row>
    <row r="124" spans="1:6">
      <c r="A124" s="15" t="s">
        <v>154</v>
      </c>
      <c r="B124" s="18">
        <f>SUMIF('BASE 3'!$I$10:$I$476,A124,'BASE 3'!$Y$10:$Y$476)</f>
        <v>2</v>
      </c>
      <c r="C124" s="18">
        <f t="shared" si="1"/>
        <v>2</v>
      </c>
      <c r="E124" s="18">
        <f>MATCH(A124,'BASE 3'!$I$1:$I$476,0)</f>
        <v>242</v>
      </c>
      <c r="F124" s="18" t="str" cm="1">
        <f t="array" ref="F124">INDEX('BASE 3'!$A$1:$AP$476,E124,15)</f>
        <v>Privada</v>
      </c>
    </row>
    <row r="125" spans="1:6">
      <c r="A125" s="15" t="s">
        <v>155</v>
      </c>
      <c r="B125" s="18">
        <f>SUMIF('BASE 3'!$I$10:$I$476,A125,'BASE 3'!$Y$10:$Y$476)</f>
        <v>40</v>
      </c>
      <c r="C125" s="18">
        <f t="shared" si="1"/>
        <v>4</v>
      </c>
      <c r="E125" s="18">
        <f>MATCH(A125,'BASE 3'!$I$1:$I$476,0)</f>
        <v>246</v>
      </c>
      <c r="F125" s="18" t="str" cm="1">
        <f t="array" ref="F125">INDEX('BASE 3'!$A$1:$AP$476,E125,15)</f>
        <v>Privada</v>
      </c>
    </row>
    <row r="126" spans="1:6">
      <c r="A126" s="15" t="s">
        <v>156</v>
      </c>
      <c r="B126" s="18">
        <f>SUMIF('BASE 3'!$I$10:$I$476,A126,'BASE 3'!$Y$10:$Y$476)</f>
        <v>4</v>
      </c>
      <c r="C126" s="18">
        <f t="shared" si="1"/>
        <v>2</v>
      </c>
      <c r="E126" s="18">
        <f>MATCH(A126,'BASE 3'!$I$1:$I$476,0)</f>
        <v>247</v>
      </c>
      <c r="F126" s="18" t="str" cm="1">
        <f t="array" ref="F126">INDEX('BASE 3'!$A$1:$AP$476,E126,15)</f>
        <v>Privada</v>
      </c>
    </row>
    <row r="127" spans="1:6">
      <c r="A127" s="15" t="s">
        <v>304</v>
      </c>
      <c r="B127" s="18">
        <f>SUMIF('BASE 3'!$I$10:$I$476,A127,'BASE 3'!$Y$10:$Y$476)</f>
        <v>0</v>
      </c>
      <c r="C127" s="18">
        <f t="shared" si="1"/>
        <v>1</v>
      </c>
      <c r="E127" s="18">
        <f>MATCH(A127,'BASE 3'!$I$1:$I$476,0)</f>
        <v>249</v>
      </c>
      <c r="F127" s="18" t="str" cm="1">
        <f t="array" ref="F127">INDEX('BASE 3'!$A$1:$AP$476,E127,15)</f>
        <v>Privada</v>
      </c>
    </row>
    <row r="128" spans="1:6">
      <c r="A128" s="15" t="s">
        <v>157</v>
      </c>
      <c r="B128" s="18">
        <f>SUMIF('BASE 3'!$I$10:$I$476,A128,'BASE 3'!$Y$10:$Y$476)</f>
        <v>8</v>
      </c>
      <c r="C128" s="18">
        <f t="shared" si="1"/>
        <v>3</v>
      </c>
      <c r="E128" s="18">
        <f>MATCH(A128,'BASE 3'!$I$1:$I$476,0)</f>
        <v>250</v>
      </c>
      <c r="F128" s="18" t="str" cm="1">
        <f t="array" ref="F128">INDEX('BASE 3'!$A$1:$AP$476,E128,15)</f>
        <v>Privada</v>
      </c>
    </row>
    <row r="129" spans="1:6">
      <c r="A129" s="15" t="s">
        <v>158</v>
      </c>
      <c r="B129" s="18">
        <f>SUMIF('BASE 3'!$I$10:$I$476,A129,'BASE 3'!$Y$10:$Y$476)</f>
        <v>12</v>
      </c>
      <c r="C129" s="18">
        <f t="shared" si="1"/>
        <v>3</v>
      </c>
      <c r="E129" s="18">
        <f>MATCH(A129,'BASE 3'!$I$1:$I$476,0)</f>
        <v>252</v>
      </c>
      <c r="F129" s="18" t="str" cm="1">
        <f t="array" ref="F129">INDEX('BASE 3'!$A$1:$AP$476,E129,15)</f>
        <v>Privada</v>
      </c>
    </row>
    <row r="130" spans="1:6">
      <c r="A130" s="15" t="s">
        <v>159</v>
      </c>
      <c r="B130" s="18">
        <f>SUMIF('BASE 3'!$I$10:$I$476,A130,'BASE 3'!$Y$10:$Y$476)</f>
        <v>5</v>
      </c>
      <c r="C130" s="18">
        <f t="shared" si="1"/>
        <v>3</v>
      </c>
      <c r="E130" s="18">
        <f>MATCH(A130,'BASE 3'!$I$1:$I$476,0)</f>
        <v>253</v>
      </c>
      <c r="F130" s="18" t="str" cm="1">
        <f t="array" ref="F130">INDEX('BASE 3'!$A$1:$AP$476,E130,15)</f>
        <v>Privada</v>
      </c>
    </row>
    <row r="131" spans="1:6">
      <c r="A131" s="15" t="s">
        <v>160</v>
      </c>
      <c r="B131" s="18">
        <f>SUMIF('BASE 3'!$I$10:$I$476,A131,'BASE 3'!$Y$10:$Y$476)</f>
        <v>3</v>
      </c>
      <c r="C131" s="18">
        <f t="shared" ref="C131:C194" si="2">IF(B131&gt;=$J$4,4,IF(B131&gt;=$J$3,3,IF(B131&gt;=$J$2,2,1)))</f>
        <v>2</v>
      </c>
      <c r="E131" s="18">
        <f>MATCH(A131,'BASE 3'!$I$1:$I$476,0)</f>
        <v>254</v>
      </c>
      <c r="F131" s="18" t="str" cm="1">
        <f t="array" ref="F131">INDEX('BASE 3'!$A$1:$AP$476,E131,15)</f>
        <v>Privada</v>
      </c>
    </row>
    <row r="132" spans="1:6">
      <c r="A132" s="15" t="s">
        <v>161</v>
      </c>
      <c r="B132" s="18">
        <f>SUMIF('BASE 3'!$I$10:$I$476,A132,'BASE 3'!$Y$10:$Y$476)</f>
        <v>12</v>
      </c>
      <c r="C132" s="18">
        <f t="shared" si="2"/>
        <v>3</v>
      </c>
      <c r="E132" s="18">
        <f>MATCH(A132,'BASE 3'!$I$1:$I$476,0)</f>
        <v>256</v>
      </c>
      <c r="F132" s="18" t="str" cm="1">
        <f t="array" ref="F132">INDEX('BASE 3'!$A$1:$AP$476,E132,15)</f>
        <v>Privada</v>
      </c>
    </row>
    <row r="133" spans="1:6">
      <c r="A133" s="15" t="s">
        <v>162</v>
      </c>
      <c r="B133" s="18">
        <f>SUMIF('BASE 3'!$I$10:$I$476,A133,'BASE 3'!$Y$10:$Y$476)</f>
        <v>5</v>
      </c>
      <c r="C133" s="18">
        <f t="shared" si="2"/>
        <v>3</v>
      </c>
      <c r="E133" s="18">
        <f>MATCH(A133,'BASE 3'!$I$1:$I$476,0)</f>
        <v>258</v>
      </c>
      <c r="F133" s="18" t="str" cm="1">
        <f t="array" ref="F133">INDEX('BASE 3'!$A$1:$AP$476,E133,15)</f>
        <v>Privada</v>
      </c>
    </row>
    <row r="134" spans="1:6">
      <c r="A134" s="15" t="s">
        <v>163</v>
      </c>
      <c r="B134" s="18">
        <f>SUMIF('BASE 3'!$I$10:$I$476,A134,'BASE 3'!$Y$10:$Y$476)</f>
        <v>5</v>
      </c>
      <c r="C134" s="18">
        <f t="shared" si="2"/>
        <v>3</v>
      </c>
      <c r="E134" s="18">
        <f>MATCH(A134,'BASE 3'!$I$1:$I$476,0)</f>
        <v>260</v>
      </c>
      <c r="F134" s="18" t="str" cm="1">
        <f t="array" ref="F134">INDEX('BASE 3'!$A$1:$AP$476,E134,15)</f>
        <v>Pública Estadual</v>
      </c>
    </row>
    <row r="135" spans="1:6">
      <c r="A135" s="15" t="s">
        <v>164</v>
      </c>
      <c r="B135" s="18">
        <f>SUMIF('BASE 3'!$I$10:$I$476,A135,'BASE 3'!$Y$10:$Y$476)</f>
        <v>79</v>
      </c>
      <c r="C135" s="18">
        <f t="shared" si="2"/>
        <v>4</v>
      </c>
      <c r="E135" s="18">
        <f>MATCH(A135,'BASE 3'!$I$1:$I$476,0)</f>
        <v>262</v>
      </c>
      <c r="F135" s="18" t="str" cm="1">
        <f t="array" ref="F135">INDEX('BASE 3'!$A$1:$AP$476,E135,15)</f>
        <v>Privada</v>
      </c>
    </row>
    <row r="136" spans="1:6">
      <c r="A136" s="15" t="s">
        <v>165</v>
      </c>
      <c r="B136" s="18">
        <f>SUMIF('BASE 3'!$I$10:$I$476,A136,'BASE 3'!$Y$10:$Y$476)</f>
        <v>7</v>
      </c>
      <c r="C136" s="18">
        <f t="shared" si="2"/>
        <v>3</v>
      </c>
      <c r="E136" s="18">
        <f>MATCH(A136,'BASE 3'!$I$1:$I$476,0)</f>
        <v>263</v>
      </c>
      <c r="F136" s="18" t="str" cm="1">
        <f t="array" ref="F136">INDEX('BASE 3'!$A$1:$AP$476,E136,15)</f>
        <v>Privada</v>
      </c>
    </row>
    <row r="137" spans="1:6">
      <c r="A137" s="15" t="s">
        <v>166</v>
      </c>
      <c r="B137" s="18">
        <f>SUMIF('BASE 3'!$I$10:$I$476,A137,'BASE 3'!$Y$10:$Y$476)</f>
        <v>166</v>
      </c>
      <c r="C137" s="18">
        <f t="shared" si="2"/>
        <v>4</v>
      </c>
      <c r="E137" s="18">
        <f>MATCH(A137,'BASE 3'!$I$1:$I$476,0)</f>
        <v>264</v>
      </c>
      <c r="F137" s="18" t="str" cm="1">
        <f t="array" ref="F137">INDEX('BASE 3'!$A$1:$AP$476,E137,15)</f>
        <v>Privada</v>
      </c>
    </row>
    <row r="138" spans="1:6" ht="20">
      <c r="A138" s="15" t="s">
        <v>167</v>
      </c>
      <c r="B138" s="18">
        <f>SUMIF('BASE 3'!$I$10:$I$476,A138,'BASE 3'!$Y$10:$Y$476)</f>
        <v>1</v>
      </c>
      <c r="C138" s="18">
        <f t="shared" si="2"/>
        <v>1</v>
      </c>
      <c r="E138" s="18">
        <f>MATCH(A138,'BASE 3'!$I$1:$I$476,0)</f>
        <v>265</v>
      </c>
      <c r="F138" s="18" t="str" cm="1">
        <f t="array" ref="F138">INDEX('BASE 3'!$A$1:$AP$476,E138,15)</f>
        <v>Instituidor</v>
      </c>
    </row>
    <row r="139" spans="1:6">
      <c r="A139" s="15" t="s">
        <v>168</v>
      </c>
      <c r="B139" s="18">
        <f>SUMIF('BASE 3'!$I$10:$I$476,A139,'BASE 3'!$Y$10:$Y$476)</f>
        <v>48</v>
      </c>
      <c r="C139" s="18">
        <f t="shared" si="2"/>
        <v>4</v>
      </c>
      <c r="E139" s="18">
        <f>MATCH(A139,'BASE 3'!$I$1:$I$476,0)</f>
        <v>266</v>
      </c>
      <c r="F139" s="18" t="str" cm="1">
        <f t="array" ref="F139">INDEX('BASE 3'!$A$1:$AP$476,E139,15)</f>
        <v>Privada</v>
      </c>
    </row>
    <row r="140" spans="1:6">
      <c r="A140" s="15" t="s">
        <v>169</v>
      </c>
      <c r="B140" s="18">
        <f>SUMIF('BASE 3'!$I$10:$I$476,A140,'BASE 3'!$Y$10:$Y$476)</f>
        <v>133</v>
      </c>
      <c r="C140" s="18">
        <f t="shared" si="2"/>
        <v>4</v>
      </c>
      <c r="E140" s="18">
        <f>MATCH(A140,'BASE 3'!$I$1:$I$476,0)</f>
        <v>268</v>
      </c>
      <c r="F140" s="18" t="str" cm="1">
        <f t="array" ref="F140">INDEX('BASE 3'!$A$1:$AP$476,E140,15)</f>
        <v>Privada</v>
      </c>
    </row>
    <row r="141" spans="1:6">
      <c r="A141" s="15" t="s">
        <v>170</v>
      </c>
      <c r="B141" s="18">
        <f>SUMIF('BASE 3'!$I$10:$I$476,A141,'BASE 3'!$Y$10:$Y$476)</f>
        <v>4</v>
      </c>
      <c r="C141" s="18">
        <f t="shared" si="2"/>
        <v>2</v>
      </c>
      <c r="E141" s="18">
        <f>MATCH(A141,'BASE 3'!$I$1:$I$476,0)</f>
        <v>269</v>
      </c>
      <c r="F141" s="18" t="str" cm="1">
        <f t="array" ref="F141">INDEX('BASE 3'!$A$1:$AP$476,E141,15)</f>
        <v>Privada</v>
      </c>
    </row>
    <row r="142" spans="1:6">
      <c r="A142" s="15" t="s">
        <v>171</v>
      </c>
      <c r="B142" s="18">
        <f>SUMIF('BASE 3'!$I$10:$I$476,A142,'BASE 3'!$Y$10:$Y$476)</f>
        <v>157</v>
      </c>
      <c r="C142" s="18">
        <f t="shared" si="2"/>
        <v>4</v>
      </c>
      <c r="E142" s="18">
        <f>MATCH(A142,'BASE 3'!$I$1:$I$476,0)</f>
        <v>270</v>
      </c>
      <c r="F142" s="18" t="str" cm="1">
        <f t="array" ref="F142">INDEX('BASE 3'!$A$1:$AP$476,E142,15)</f>
        <v>Privada</v>
      </c>
    </row>
    <row r="143" spans="1:6">
      <c r="A143" s="15" t="s">
        <v>172</v>
      </c>
      <c r="B143" s="18">
        <f>SUMIF('BASE 3'!$I$10:$I$476,A143,'BASE 3'!$Y$10:$Y$476)</f>
        <v>5</v>
      </c>
      <c r="C143" s="18">
        <f t="shared" si="2"/>
        <v>3</v>
      </c>
      <c r="E143" s="18">
        <f>MATCH(A143,'BASE 3'!$I$1:$I$476,0)</f>
        <v>271</v>
      </c>
      <c r="F143" s="18" t="str" cm="1">
        <f t="array" ref="F143">INDEX('BASE 3'!$A$1:$AP$476,E143,15)</f>
        <v>Instituidor</v>
      </c>
    </row>
    <row r="144" spans="1:6">
      <c r="A144" s="15" t="s">
        <v>173</v>
      </c>
      <c r="B144" s="18">
        <f>SUMIF('BASE 3'!$I$10:$I$476,A144,'BASE 3'!$Y$10:$Y$476)</f>
        <v>42</v>
      </c>
      <c r="C144" s="18">
        <f t="shared" si="2"/>
        <v>4</v>
      </c>
      <c r="E144" s="18">
        <f>MATCH(A144,'BASE 3'!$I$1:$I$476,0)</f>
        <v>273</v>
      </c>
      <c r="F144" s="18" t="str" cm="1">
        <f t="array" ref="F144">INDEX('BASE 3'!$A$1:$AP$476,E144,15)</f>
        <v>Privada</v>
      </c>
    </row>
    <row r="145" spans="1:6">
      <c r="A145" s="15" t="s">
        <v>174</v>
      </c>
      <c r="B145" s="18">
        <f>SUMIF('BASE 3'!$I$10:$I$476,A145,'BASE 3'!$Y$10:$Y$476)</f>
        <v>4</v>
      </c>
      <c r="C145" s="18">
        <f t="shared" si="2"/>
        <v>2</v>
      </c>
      <c r="E145" s="18">
        <f>MATCH(A145,'BASE 3'!$I$1:$I$476,0)</f>
        <v>275</v>
      </c>
      <c r="F145" s="18" t="str" cm="1">
        <f t="array" ref="F145">INDEX('BASE 3'!$A$1:$AP$476,E145,15)</f>
        <v>Pública Federal</v>
      </c>
    </row>
    <row r="146" spans="1:6">
      <c r="A146" s="15" t="s">
        <v>175</v>
      </c>
      <c r="B146" s="18">
        <f>SUMIF('BASE 3'!$I$10:$I$476,A146,'BASE 3'!$Y$10:$Y$476)</f>
        <v>4</v>
      </c>
      <c r="C146" s="18">
        <f t="shared" si="2"/>
        <v>2</v>
      </c>
      <c r="E146" s="18">
        <f>MATCH(A146,'BASE 3'!$I$1:$I$476,0)</f>
        <v>276</v>
      </c>
      <c r="F146" s="18" t="str" cm="1">
        <f t="array" ref="F146">INDEX('BASE 3'!$A$1:$AP$476,E146,15)</f>
        <v>Instituidor</v>
      </c>
    </row>
    <row r="147" spans="1:6">
      <c r="A147" s="15" t="s">
        <v>176</v>
      </c>
      <c r="B147" s="18">
        <f>SUMIF('BASE 3'!$I$10:$I$476,A147,'BASE 3'!$Y$10:$Y$476)</f>
        <v>22</v>
      </c>
      <c r="C147" s="18">
        <f t="shared" si="2"/>
        <v>4</v>
      </c>
      <c r="E147" s="18">
        <f>MATCH(A147,'BASE 3'!$I$1:$I$476,0)</f>
        <v>277</v>
      </c>
      <c r="F147" s="18" t="str" cm="1">
        <f t="array" ref="F147">INDEX('BASE 3'!$A$1:$AP$476,E147,15)</f>
        <v>Instituidor</v>
      </c>
    </row>
    <row r="148" spans="1:6" ht="20">
      <c r="A148" s="15" t="s">
        <v>177</v>
      </c>
      <c r="B148" s="18">
        <f>SUMIF('BASE 3'!$I$10:$I$476,A148,'BASE 3'!$Y$10:$Y$476)</f>
        <v>3</v>
      </c>
      <c r="C148" s="18">
        <f t="shared" si="2"/>
        <v>2</v>
      </c>
      <c r="E148" s="18">
        <f>MATCH(A148,'BASE 3'!$I$1:$I$476,0)</f>
        <v>278</v>
      </c>
      <c r="F148" s="18" t="str" cm="1">
        <f t="array" ref="F148">INDEX('BASE 3'!$A$1:$AP$476,E148,15)</f>
        <v>Instituidor</v>
      </c>
    </row>
    <row r="149" spans="1:6">
      <c r="A149" s="15" t="s">
        <v>178</v>
      </c>
      <c r="B149" s="18">
        <f>SUMIF('BASE 3'!$I$10:$I$476,A149,'BASE 3'!$Y$10:$Y$476)</f>
        <v>2</v>
      </c>
      <c r="C149" s="18">
        <f t="shared" si="2"/>
        <v>2</v>
      </c>
      <c r="E149" s="18">
        <f>MATCH(A149,'BASE 3'!$I$1:$I$476,0)</f>
        <v>279</v>
      </c>
      <c r="F149" s="18" t="str" cm="1">
        <f t="array" ref="F149">INDEX('BASE 3'!$A$1:$AP$476,E149,15)</f>
        <v>Instituidor</v>
      </c>
    </row>
    <row r="150" spans="1:6">
      <c r="A150" s="15" t="s">
        <v>179</v>
      </c>
      <c r="B150" s="18">
        <f>SUMIF('BASE 3'!$I$10:$I$476,A150,'BASE 3'!$Y$10:$Y$476)</f>
        <v>2</v>
      </c>
      <c r="C150" s="18">
        <f t="shared" si="2"/>
        <v>2</v>
      </c>
      <c r="E150" s="18">
        <f>MATCH(A150,'BASE 3'!$I$1:$I$476,0)</f>
        <v>280</v>
      </c>
      <c r="F150" s="18" t="str" cm="1">
        <f t="array" ref="F150">INDEX('BASE 3'!$A$1:$AP$476,E150,15)</f>
        <v>Instituidor</v>
      </c>
    </row>
    <row r="151" spans="1:6">
      <c r="A151" s="15" t="s">
        <v>180</v>
      </c>
      <c r="B151" s="18">
        <f>SUMIF('BASE 3'!$I$10:$I$476,A151,'BASE 3'!$Y$10:$Y$476)</f>
        <v>2</v>
      </c>
      <c r="C151" s="18">
        <f t="shared" si="2"/>
        <v>2</v>
      </c>
      <c r="E151" s="18">
        <f>MATCH(A151,'BASE 3'!$I$1:$I$476,0)</f>
        <v>281</v>
      </c>
      <c r="F151" s="18" t="str" cm="1">
        <f t="array" ref="F151">INDEX('BASE 3'!$A$1:$AP$476,E151,15)</f>
        <v>Instituidor</v>
      </c>
    </row>
    <row r="152" spans="1:6">
      <c r="A152" s="15" t="s">
        <v>181</v>
      </c>
      <c r="B152" s="18">
        <f>SUMIF('BASE 3'!$I$10:$I$476,A152,'BASE 3'!$Y$10:$Y$476)</f>
        <v>3</v>
      </c>
      <c r="C152" s="18">
        <f t="shared" si="2"/>
        <v>2</v>
      </c>
      <c r="E152" s="18">
        <f>MATCH(A152,'BASE 3'!$I$1:$I$476,0)</f>
        <v>282</v>
      </c>
      <c r="F152" s="18" t="str" cm="1">
        <f t="array" ref="F152">INDEX('BASE 3'!$A$1:$AP$476,E152,15)</f>
        <v>Instituidor</v>
      </c>
    </row>
    <row r="153" spans="1:6">
      <c r="A153" s="15" t="s">
        <v>182</v>
      </c>
      <c r="B153" s="18">
        <f>SUMIF('BASE 3'!$I$10:$I$476,A153,'BASE 3'!$Y$10:$Y$476)</f>
        <v>18</v>
      </c>
      <c r="C153" s="18">
        <f t="shared" si="2"/>
        <v>4</v>
      </c>
      <c r="E153" s="18">
        <f>MATCH(A153,'BASE 3'!$I$1:$I$476,0)</f>
        <v>283</v>
      </c>
      <c r="F153" s="18" t="str" cm="1">
        <f t="array" ref="F153">INDEX('BASE 3'!$A$1:$AP$476,E153,15)</f>
        <v>Instituidor</v>
      </c>
    </row>
    <row r="154" spans="1:6">
      <c r="A154" s="15" t="s">
        <v>183</v>
      </c>
      <c r="B154" s="18">
        <f>SUMIF('BASE 3'!$I$10:$I$476,A154,'BASE 3'!$Y$10:$Y$476)</f>
        <v>1</v>
      </c>
      <c r="C154" s="18">
        <f t="shared" si="2"/>
        <v>1</v>
      </c>
      <c r="E154" s="18">
        <f>MATCH(A154,'BASE 3'!$I$1:$I$476,0)</f>
        <v>285</v>
      </c>
      <c r="F154" s="18" t="str" cm="1">
        <f t="array" ref="F154">INDEX('BASE 3'!$A$1:$AP$476,E154,15)</f>
        <v>Privada</v>
      </c>
    </row>
    <row r="155" spans="1:6">
      <c r="A155" s="15" t="s">
        <v>184</v>
      </c>
      <c r="B155" s="18">
        <f>SUMIF('BASE 3'!$I$10:$I$476,A155,'BASE 3'!$Y$10:$Y$476)</f>
        <v>2</v>
      </c>
      <c r="C155" s="18">
        <f t="shared" si="2"/>
        <v>2</v>
      </c>
      <c r="E155" s="18">
        <f>MATCH(A155,'BASE 3'!$I$1:$I$476,0)</f>
        <v>286</v>
      </c>
      <c r="F155" s="18" t="str" cm="1">
        <f t="array" ref="F155">INDEX('BASE 3'!$A$1:$AP$476,E155,15)</f>
        <v>Privada</v>
      </c>
    </row>
    <row r="156" spans="1:6">
      <c r="A156" s="15" t="s">
        <v>185</v>
      </c>
      <c r="B156" s="18">
        <f>SUMIF('BASE 3'!$I$10:$I$476,A156,'BASE 3'!$Y$10:$Y$476)</f>
        <v>67</v>
      </c>
      <c r="C156" s="18">
        <f t="shared" si="2"/>
        <v>4</v>
      </c>
      <c r="E156" s="18">
        <f>MATCH(A156,'BASE 3'!$I$1:$I$476,0)</f>
        <v>290</v>
      </c>
      <c r="F156" s="18" t="str" cm="1">
        <f t="array" ref="F156">INDEX('BASE 3'!$A$1:$AP$476,E156,15)</f>
        <v>Pública Federal</v>
      </c>
    </row>
    <row r="157" spans="1:6">
      <c r="A157" s="15" t="s">
        <v>186</v>
      </c>
      <c r="B157" s="18">
        <f>SUMIF('BASE 3'!$I$10:$I$476,A157,'BASE 3'!$Y$10:$Y$476)</f>
        <v>3</v>
      </c>
      <c r="C157" s="18">
        <f t="shared" si="2"/>
        <v>2</v>
      </c>
      <c r="E157" s="18">
        <f>MATCH(A157,'BASE 3'!$I$1:$I$476,0)</f>
        <v>291</v>
      </c>
      <c r="F157" s="18" t="str" cm="1">
        <f t="array" ref="F157">INDEX('BASE 3'!$A$1:$AP$476,E157,15)</f>
        <v>Privada</v>
      </c>
    </row>
    <row r="158" spans="1:6">
      <c r="A158" s="15" t="s">
        <v>187</v>
      </c>
      <c r="B158" s="18">
        <f>SUMIF('BASE 3'!$I$10:$I$476,A158,'BASE 3'!$Y$10:$Y$476)</f>
        <v>1</v>
      </c>
      <c r="C158" s="18">
        <f t="shared" si="2"/>
        <v>1</v>
      </c>
      <c r="E158" s="18">
        <f>MATCH(A158,'BASE 3'!$I$1:$I$476,0)</f>
        <v>294</v>
      </c>
      <c r="F158" s="18" t="str" cm="1">
        <f t="array" ref="F158">INDEX('BASE 3'!$A$1:$AP$476,E158,15)</f>
        <v>Privada</v>
      </c>
    </row>
    <row r="159" spans="1:6">
      <c r="A159" s="15" t="s">
        <v>188</v>
      </c>
      <c r="B159" s="18">
        <f>SUMIF('BASE 3'!$I$10:$I$476,A159,'BASE 3'!$Y$10:$Y$476)</f>
        <v>20</v>
      </c>
      <c r="C159" s="18">
        <f t="shared" si="2"/>
        <v>4</v>
      </c>
      <c r="E159" s="18">
        <f>MATCH(A159,'BASE 3'!$I$1:$I$476,0)</f>
        <v>297</v>
      </c>
      <c r="F159" s="18" t="str" cm="1">
        <f t="array" ref="F159">INDEX('BASE 3'!$A$1:$AP$476,E159,15)</f>
        <v>Privada</v>
      </c>
    </row>
    <row r="160" spans="1:6">
      <c r="A160" s="15" t="s">
        <v>189</v>
      </c>
      <c r="B160" s="18">
        <f>SUMIF('BASE 3'!$I$10:$I$476,A160,'BASE 3'!$Y$10:$Y$476)</f>
        <v>13</v>
      </c>
      <c r="C160" s="18">
        <f t="shared" si="2"/>
        <v>3</v>
      </c>
      <c r="E160" s="18">
        <f>MATCH(A160,'BASE 3'!$I$1:$I$476,0)</f>
        <v>298</v>
      </c>
      <c r="F160" s="18" t="str" cm="1">
        <f t="array" ref="F160">INDEX('BASE 3'!$A$1:$AP$476,E160,15)</f>
        <v>Pública Federal</v>
      </c>
    </row>
    <row r="161" spans="1:6">
      <c r="A161" s="15" t="s">
        <v>190</v>
      </c>
      <c r="B161" s="18">
        <f>SUMIF('BASE 3'!$I$10:$I$476,A161,'BASE 3'!$Y$10:$Y$476)</f>
        <v>2</v>
      </c>
      <c r="C161" s="18">
        <f t="shared" si="2"/>
        <v>2</v>
      </c>
      <c r="E161" s="18">
        <f>MATCH(A161,'BASE 3'!$I$1:$I$476,0)</f>
        <v>299</v>
      </c>
      <c r="F161" s="18" t="str" cm="1">
        <f t="array" ref="F161">INDEX('BASE 3'!$A$1:$AP$476,E161,15)</f>
        <v>Pública Federal</v>
      </c>
    </row>
    <row r="162" spans="1:6">
      <c r="A162" s="15" t="s">
        <v>191</v>
      </c>
      <c r="B162" s="18">
        <f>SUMIF('BASE 3'!$I$10:$I$476,A162,'BASE 3'!$Y$10:$Y$476)</f>
        <v>2</v>
      </c>
      <c r="C162" s="18">
        <f t="shared" si="2"/>
        <v>2</v>
      </c>
      <c r="E162" s="18">
        <f>MATCH(A162,'BASE 3'!$I$1:$I$476,0)</f>
        <v>301</v>
      </c>
      <c r="F162" s="18" t="str" cm="1">
        <f t="array" ref="F162">INDEX('BASE 3'!$A$1:$AP$476,E162,15)</f>
        <v>Privada</v>
      </c>
    </row>
    <row r="163" spans="1:6">
      <c r="A163" s="15" t="s">
        <v>192</v>
      </c>
      <c r="B163" s="18">
        <f>SUMIF('BASE 3'!$I$10:$I$476,A163,'BASE 3'!$Y$10:$Y$476)</f>
        <v>3</v>
      </c>
      <c r="C163" s="18">
        <f t="shared" si="2"/>
        <v>2</v>
      </c>
      <c r="E163" s="18">
        <f>MATCH(A163,'BASE 3'!$I$1:$I$476,0)</f>
        <v>303</v>
      </c>
      <c r="F163" s="18" t="str" cm="1">
        <f t="array" ref="F163">INDEX('BASE 3'!$A$1:$AP$476,E163,15)</f>
        <v>Pública Estadual</v>
      </c>
    </row>
    <row r="164" spans="1:6">
      <c r="A164" s="15" t="s">
        <v>193</v>
      </c>
      <c r="B164" s="18">
        <f>SUMIF('BASE 3'!$I$10:$I$476,A164,'BASE 3'!$Y$10:$Y$476)</f>
        <v>5</v>
      </c>
      <c r="C164" s="18">
        <f t="shared" si="2"/>
        <v>3</v>
      </c>
      <c r="E164" s="18">
        <f>MATCH(A164,'BASE 3'!$I$1:$I$476,0)</f>
        <v>304</v>
      </c>
      <c r="F164" s="18" t="str" cm="1">
        <f t="array" ref="F164">INDEX('BASE 3'!$A$1:$AP$476,E164,15)</f>
        <v>Privada</v>
      </c>
    </row>
    <row r="165" spans="1:6">
      <c r="A165" s="15" t="s">
        <v>194</v>
      </c>
      <c r="B165" s="18">
        <f>SUMIF('BASE 3'!$I$10:$I$476,A165,'BASE 3'!$Y$10:$Y$476)</f>
        <v>3</v>
      </c>
      <c r="C165" s="18">
        <f t="shared" si="2"/>
        <v>2</v>
      </c>
      <c r="E165" s="18">
        <f>MATCH(A165,'BASE 3'!$I$1:$I$476,0)</f>
        <v>305</v>
      </c>
      <c r="F165" s="18" t="str" cm="1">
        <f t="array" ref="F165">INDEX('BASE 3'!$A$1:$AP$476,E165,15)</f>
        <v>Pública Federal</v>
      </c>
    </row>
    <row r="166" spans="1:6">
      <c r="A166" s="15" t="s">
        <v>195</v>
      </c>
      <c r="B166" s="18">
        <f>SUMIF('BASE 3'!$I$10:$I$476,A166,'BASE 3'!$Y$10:$Y$476)</f>
        <v>0</v>
      </c>
      <c r="C166" s="18">
        <f t="shared" si="2"/>
        <v>1</v>
      </c>
      <c r="E166" s="18">
        <f>MATCH(A166,'BASE 3'!$I$1:$I$476,0)</f>
        <v>307</v>
      </c>
      <c r="F166" s="18" t="str" cm="1">
        <f t="array" ref="F166">INDEX('BASE 3'!$A$1:$AP$476,E166,15)</f>
        <v>Privada</v>
      </c>
    </row>
    <row r="167" spans="1:6">
      <c r="A167" s="15" t="s">
        <v>196</v>
      </c>
      <c r="B167" s="18">
        <f>SUMIF('BASE 3'!$I$10:$I$476,A167,'BASE 3'!$Y$10:$Y$476)</f>
        <v>7</v>
      </c>
      <c r="C167" s="18">
        <f t="shared" si="2"/>
        <v>3</v>
      </c>
      <c r="E167" s="18">
        <f>MATCH(A167,'BASE 3'!$I$1:$I$476,0)</f>
        <v>308</v>
      </c>
      <c r="F167" s="18" t="str" cm="1">
        <f t="array" ref="F167">INDEX('BASE 3'!$A$1:$AP$476,E167,15)</f>
        <v>Pública Estadual</v>
      </c>
    </row>
    <row r="168" spans="1:6">
      <c r="A168" s="15" t="s">
        <v>197</v>
      </c>
      <c r="B168" s="18">
        <f>SUMIF('BASE 3'!$I$10:$I$476,A168,'BASE 3'!$Y$10:$Y$476)</f>
        <v>13</v>
      </c>
      <c r="C168" s="18">
        <f t="shared" si="2"/>
        <v>3</v>
      </c>
      <c r="E168" s="18">
        <f>MATCH(A168,'BASE 3'!$I$1:$I$476,0)</f>
        <v>309</v>
      </c>
      <c r="F168" s="18" t="str" cm="1">
        <f t="array" ref="F168">INDEX('BASE 3'!$A$1:$AP$476,E168,15)</f>
        <v>Pública Estadual</v>
      </c>
    </row>
    <row r="169" spans="1:6">
      <c r="A169" s="15" t="s">
        <v>198</v>
      </c>
      <c r="B169" s="18">
        <f>SUMIF('BASE 3'!$I$10:$I$476,A169,'BASE 3'!$Y$10:$Y$476)</f>
        <v>3</v>
      </c>
      <c r="C169" s="18">
        <f t="shared" si="2"/>
        <v>2</v>
      </c>
      <c r="E169" s="18">
        <f>MATCH(A169,'BASE 3'!$I$1:$I$476,0)</f>
        <v>311</v>
      </c>
      <c r="F169" s="18" t="str" cm="1">
        <f t="array" ref="F169">INDEX('BASE 3'!$A$1:$AP$476,E169,15)</f>
        <v>Privada</v>
      </c>
    </row>
    <row r="170" spans="1:6">
      <c r="A170" s="15" t="s">
        <v>199</v>
      </c>
      <c r="B170" s="18">
        <f>SUMIF('BASE 3'!$I$10:$I$476,A170,'BASE 3'!$Y$10:$Y$476)</f>
        <v>2</v>
      </c>
      <c r="C170" s="18">
        <f t="shared" si="2"/>
        <v>2</v>
      </c>
      <c r="E170" s="18">
        <f>MATCH(A170,'BASE 3'!$I$1:$I$476,0)</f>
        <v>312</v>
      </c>
      <c r="F170" s="18" t="str" cm="1">
        <f t="array" ref="F170">INDEX('BASE 3'!$A$1:$AP$476,E170,15)</f>
        <v>Pública Federal</v>
      </c>
    </row>
    <row r="171" spans="1:6">
      <c r="A171" s="15" t="s">
        <v>200</v>
      </c>
      <c r="B171" s="18">
        <f>SUMIF('BASE 3'!$I$10:$I$476,A171,'BASE 3'!$Y$10:$Y$476)</f>
        <v>8</v>
      </c>
      <c r="C171" s="18">
        <f t="shared" si="2"/>
        <v>3</v>
      </c>
      <c r="E171" s="18">
        <f>MATCH(A171,'BASE 3'!$I$1:$I$476,0)</f>
        <v>314</v>
      </c>
      <c r="F171" s="18" t="str" cm="1">
        <f t="array" ref="F171">INDEX('BASE 3'!$A$1:$AP$476,E171,15)</f>
        <v>Privada</v>
      </c>
    </row>
    <row r="172" spans="1:6">
      <c r="A172" s="15" t="s">
        <v>201</v>
      </c>
      <c r="B172" s="18">
        <f>SUMIF('BASE 3'!$I$10:$I$476,A172,'BASE 3'!$Y$10:$Y$476)</f>
        <v>3</v>
      </c>
      <c r="C172" s="18">
        <f t="shared" si="2"/>
        <v>2</v>
      </c>
      <c r="E172" s="18">
        <f>MATCH(A172,'BASE 3'!$I$1:$I$476,0)</f>
        <v>315</v>
      </c>
      <c r="F172" s="18" t="str" cm="1">
        <f t="array" ref="F172">INDEX('BASE 3'!$A$1:$AP$476,E172,15)</f>
        <v>Privada</v>
      </c>
    </row>
    <row r="173" spans="1:6">
      <c r="A173" s="15" t="s">
        <v>202</v>
      </c>
      <c r="B173" s="18">
        <f>SUMIF('BASE 3'!$I$10:$I$476,A173,'BASE 3'!$Y$10:$Y$476)</f>
        <v>4</v>
      </c>
      <c r="C173" s="18">
        <f t="shared" si="2"/>
        <v>2</v>
      </c>
      <c r="E173" s="18">
        <f>MATCH(A173,'BASE 3'!$I$1:$I$476,0)</f>
        <v>316</v>
      </c>
      <c r="F173" s="18" t="str" cm="1">
        <f t="array" ref="F173">INDEX('BASE 3'!$A$1:$AP$476,E173,15)</f>
        <v>Privada</v>
      </c>
    </row>
    <row r="174" spans="1:6">
      <c r="A174" s="15" t="s">
        <v>203</v>
      </c>
      <c r="B174" s="18">
        <f>SUMIF('BASE 3'!$I$10:$I$476,A174,'BASE 3'!$Y$10:$Y$476)</f>
        <v>19</v>
      </c>
      <c r="C174" s="18">
        <f t="shared" si="2"/>
        <v>4</v>
      </c>
      <c r="E174" s="18">
        <f>MATCH(A174,'BASE 3'!$I$1:$I$476,0)</f>
        <v>319</v>
      </c>
      <c r="F174" s="18" t="str" cm="1">
        <f t="array" ref="F174">INDEX('BASE 3'!$A$1:$AP$476,E174,15)</f>
        <v>Pública Municipal</v>
      </c>
    </row>
    <row r="175" spans="1:6">
      <c r="A175" s="15" t="s">
        <v>204</v>
      </c>
      <c r="B175" s="18">
        <f>SUMIF('BASE 3'!$I$10:$I$476,A175,'BASE 3'!$Y$10:$Y$476)</f>
        <v>0</v>
      </c>
      <c r="C175" s="18">
        <f t="shared" si="2"/>
        <v>1</v>
      </c>
      <c r="E175" s="18">
        <f>MATCH(A175,'BASE 3'!$I$1:$I$476,0)</f>
        <v>321</v>
      </c>
      <c r="F175" s="18" t="str" cm="1">
        <f t="array" ref="F175">INDEX('BASE 3'!$A$1:$AP$476,E175,15)</f>
        <v>Privada</v>
      </c>
    </row>
    <row r="176" spans="1:6">
      <c r="A176" s="15" t="s">
        <v>205</v>
      </c>
      <c r="B176" s="18">
        <f>SUMIF('BASE 3'!$I$10:$I$476,A176,'BASE 3'!$Y$10:$Y$476)</f>
        <v>4</v>
      </c>
      <c r="C176" s="18">
        <f t="shared" si="2"/>
        <v>2</v>
      </c>
      <c r="E176" s="18">
        <f>MATCH(A176,'BASE 3'!$I$1:$I$476,0)</f>
        <v>327</v>
      </c>
      <c r="F176" s="18" t="str" cm="1">
        <f t="array" ref="F176">INDEX('BASE 3'!$A$1:$AP$476,E176,15)</f>
        <v>Privada</v>
      </c>
    </row>
    <row r="177" spans="1:6">
      <c r="A177" s="15" t="s">
        <v>206</v>
      </c>
      <c r="B177" s="18">
        <f>SUMIF('BASE 3'!$I$10:$I$476,A177,'BASE 3'!$Y$10:$Y$476)</f>
        <v>3</v>
      </c>
      <c r="C177" s="18">
        <f t="shared" si="2"/>
        <v>2</v>
      </c>
      <c r="E177" s="18">
        <f>MATCH(A177,'BASE 3'!$I$1:$I$476,0)</f>
        <v>328</v>
      </c>
      <c r="F177" s="18" t="str" cm="1">
        <f t="array" ref="F177">INDEX('BASE 3'!$A$1:$AP$476,E177,15)</f>
        <v>Pública Federal</v>
      </c>
    </row>
    <row r="178" spans="1:6">
      <c r="A178" s="15" t="s">
        <v>207</v>
      </c>
      <c r="B178" s="18">
        <f>SUMIF('BASE 3'!$I$10:$I$476,A178,'BASE 3'!$Y$10:$Y$476)</f>
        <v>7</v>
      </c>
      <c r="C178" s="18">
        <f t="shared" si="2"/>
        <v>3</v>
      </c>
      <c r="E178" s="18">
        <f>MATCH(A178,'BASE 3'!$I$1:$I$476,0)</f>
        <v>333</v>
      </c>
      <c r="F178" s="18" t="str" cm="1">
        <f t="array" ref="F178">INDEX('BASE 3'!$A$1:$AP$476,E178,15)</f>
        <v>Privada</v>
      </c>
    </row>
    <row r="179" spans="1:6">
      <c r="A179" s="15" t="s">
        <v>208</v>
      </c>
      <c r="B179" s="18">
        <f>SUMIF('BASE 3'!$I$10:$I$476,A179,'BASE 3'!$Y$10:$Y$476)</f>
        <v>9</v>
      </c>
      <c r="C179" s="18">
        <f t="shared" si="2"/>
        <v>3</v>
      </c>
      <c r="E179" s="18">
        <f>MATCH(A179,'BASE 3'!$I$1:$I$476,0)</f>
        <v>335</v>
      </c>
      <c r="F179" s="18" t="str" cm="1">
        <f t="array" ref="F179">INDEX('BASE 3'!$A$1:$AP$476,E179,15)</f>
        <v>Privada</v>
      </c>
    </row>
    <row r="180" spans="1:6">
      <c r="A180" s="15" t="s">
        <v>209</v>
      </c>
      <c r="B180" s="18">
        <f>SUMIF('BASE 3'!$I$10:$I$476,A180,'BASE 3'!$Y$10:$Y$476)</f>
        <v>4</v>
      </c>
      <c r="C180" s="18">
        <f t="shared" si="2"/>
        <v>2</v>
      </c>
      <c r="E180" s="18">
        <f>MATCH(A180,'BASE 3'!$I$1:$I$476,0)</f>
        <v>337</v>
      </c>
      <c r="F180" s="18" t="str" cm="1">
        <f t="array" ref="F180">INDEX('BASE 3'!$A$1:$AP$476,E180,15)</f>
        <v>Privada</v>
      </c>
    </row>
    <row r="181" spans="1:6">
      <c r="A181" s="15" t="s">
        <v>210</v>
      </c>
      <c r="B181" s="18">
        <f>SUMIF('BASE 3'!$I$10:$I$476,A181,'BASE 3'!$Y$10:$Y$476)</f>
        <v>3</v>
      </c>
      <c r="C181" s="18">
        <f t="shared" si="2"/>
        <v>2</v>
      </c>
      <c r="E181" s="18">
        <f>MATCH(A181,'BASE 3'!$I$1:$I$476,0)</f>
        <v>338</v>
      </c>
      <c r="F181" s="18" t="str" cm="1">
        <f t="array" ref="F181">INDEX('BASE 3'!$A$1:$AP$476,E181,15)</f>
        <v>Pública Estadual</v>
      </c>
    </row>
    <row r="182" spans="1:6">
      <c r="A182" s="15" t="s">
        <v>211</v>
      </c>
      <c r="B182" s="18">
        <f>SUMIF('BASE 3'!$I$10:$I$476,A182,'BASE 3'!$Y$10:$Y$476)</f>
        <v>4</v>
      </c>
      <c r="C182" s="18">
        <f t="shared" si="2"/>
        <v>2</v>
      </c>
      <c r="E182" s="18">
        <f>MATCH(A182,'BASE 3'!$I$1:$I$476,0)</f>
        <v>340</v>
      </c>
      <c r="F182" s="18" t="str" cm="1">
        <f t="array" ref="F182">INDEX('BASE 3'!$A$1:$AP$476,E182,15)</f>
        <v>Privada</v>
      </c>
    </row>
    <row r="183" spans="1:6" ht="20">
      <c r="A183" s="15" t="s">
        <v>212</v>
      </c>
      <c r="B183" s="18">
        <f>SUMIF('BASE 3'!$I$10:$I$476,A183,'BASE 3'!$Y$10:$Y$476)</f>
        <v>13</v>
      </c>
      <c r="C183" s="18">
        <f t="shared" si="2"/>
        <v>3</v>
      </c>
      <c r="E183" s="18">
        <f>MATCH(A183,'BASE 3'!$I$1:$I$476,0)</f>
        <v>342</v>
      </c>
      <c r="F183" s="18" t="str" cm="1">
        <f t="array" ref="F183">INDEX('BASE 3'!$A$1:$AP$476,E183,15)</f>
        <v>Privada</v>
      </c>
    </row>
    <row r="184" spans="1:6" ht="20">
      <c r="A184" s="15" t="s">
        <v>213</v>
      </c>
      <c r="B184" s="18">
        <f>SUMIF('BASE 3'!$I$10:$I$476,A184,'BASE 3'!$Y$10:$Y$476)</f>
        <v>3</v>
      </c>
      <c r="C184" s="18">
        <f t="shared" si="2"/>
        <v>2</v>
      </c>
      <c r="E184" s="18">
        <f>MATCH(A184,'BASE 3'!$I$1:$I$476,0)</f>
        <v>343</v>
      </c>
      <c r="F184" s="18" t="str" cm="1">
        <f t="array" ref="F184">INDEX('BASE 3'!$A$1:$AP$476,E184,15)</f>
        <v>Privada</v>
      </c>
    </row>
    <row r="185" spans="1:6">
      <c r="A185" s="15" t="s">
        <v>214</v>
      </c>
      <c r="B185" s="18">
        <f>SUMIF('BASE 3'!$I$10:$I$476,A185,'BASE 3'!$Y$10:$Y$476)</f>
        <v>5</v>
      </c>
      <c r="C185" s="18">
        <f t="shared" si="2"/>
        <v>3</v>
      </c>
      <c r="E185" s="18">
        <f>MATCH(A185,'BASE 3'!$I$1:$I$476,0)</f>
        <v>344</v>
      </c>
      <c r="F185" s="18" t="str" cm="1">
        <f t="array" ref="F185">INDEX('BASE 3'!$A$1:$AP$476,E185,15)</f>
        <v>Privada</v>
      </c>
    </row>
    <row r="186" spans="1:6">
      <c r="A186" s="15" t="s">
        <v>215</v>
      </c>
      <c r="B186" s="18">
        <f>SUMIF('BASE 3'!$I$10:$I$476,A186,'BASE 3'!$Y$10:$Y$476)</f>
        <v>9</v>
      </c>
      <c r="C186" s="18">
        <f t="shared" si="2"/>
        <v>3</v>
      </c>
      <c r="E186" s="18">
        <f>MATCH(A186,'BASE 3'!$I$1:$I$476,0)</f>
        <v>346</v>
      </c>
      <c r="F186" s="18" t="str" cm="1">
        <f t="array" ref="F186">INDEX('BASE 3'!$A$1:$AP$476,E186,15)</f>
        <v>Privada</v>
      </c>
    </row>
    <row r="187" spans="1:6">
      <c r="A187" s="15" t="s">
        <v>216</v>
      </c>
      <c r="B187" s="18">
        <f>SUMIF('BASE 3'!$I$10:$I$476,A187,'BASE 3'!$Y$10:$Y$476)</f>
        <v>1</v>
      </c>
      <c r="C187" s="18">
        <f t="shared" si="2"/>
        <v>1</v>
      </c>
      <c r="E187" s="18">
        <f>MATCH(A187,'BASE 3'!$I$1:$I$476,0)</f>
        <v>347</v>
      </c>
      <c r="F187" s="18" t="str" cm="1">
        <f t="array" ref="F187">INDEX('BASE 3'!$A$1:$AP$476,E187,15)</f>
        <v>Privada</v>
      </c>
    </row>
    <row r="188" spans="1:6">
      <c r="A188" s="15" t="s">
        <v>217</v>
      </c>
      <c r="B188" s="18">
        <f>SUMIF('BASE 3'!$I$10:$I$476,A188,'BASE 3'!$Y$10:$Y$476)</f>
        <v>9</v>
      </c>
      <c r="C188" s="18">
        <f t="shared" si="2"/>
        <v>3</v>
      </c>
      <c r="E188" s="18">
        <f>MATCH(A188,'BASE 3'!$I$1:$I$476,0)</f>
        <v>348</v>
      </c>
      <c r="F188" s="18" t="str" cm="1">
        <f t="array" ref="F188">INDEX('BASE 3'!$A$1:$AP$476,E188,15)</f>
        <v>Privada</v>
      </c>
    </row>
    <row r="189" spans="1:6">
      <c r="A189" s="15" t="s">
        <v>218</v>
      </c>
      <c r="B189" s="18">
        <f>SUMIF('BASE 3'!$I$10:$I$476,A189,'BASE 3'!$Y$10:$Y$476)</f>
        <v>1</v>
      </c>
      <c r="C189" s="18">
        <f t="shared" si="2"/>
        <v>1</v>
      </c>
      <c r="E189" s="18">
        <f>MATCH(A189,'BASE 3'!$I$1:$I$476,0)</f>
        <v>349</v>
      </c>
      <c r="F189" s="18" t="str" cm="1">
        <f t="array" ref="F189">INDEX('BASE 3'!$A$1:$AP$476,E189,15)</f>
        <v>Instituidor</v>
      </c>
    </row>
    <row r="190" spans="1:6">
      <c r="A190" s="15" t="s">
        <v>219</v>
      </c>
      <c r="B190" s="18">
        <f>SUMIF('BASE 3'!$I$10:$I$476,A190,'BASE 3'!$Y$10:$Y$476)</f>
        <v>3</v>
      </c>
      <c r="C190" s="18">
        <f t="shared" si="2"/>
        <v>2</v>
      </c>
      <c r="E190" s="18">
        <f>MATCH(A190,'BASE 3'!$I$1:$I$476,0)</f>
        <v>356</v>
      </c>
      <c r="F190" s="18" t="str" cm="1">
        <f t="array" ref="F190">INDEX('BASE 3'!$A$1:$AP$476,E190,15)</f>
        <v>Privada</v>
      </c>
    </row>
    <row r="191" spans="1:6">
      <c r="A191" s="15" t="s">
        <v>220</v>
      </c>
      <c r="B191" s="18">
        <f>SUMIF('BASE 3'!$I$10:$I$476,A191,'BASE 3'!$Y$10:$Y$476)</f>
        <v>10</v>
      </c>
      <c r="C191" s="18">
        <f t="shared" si="2"/>
        <v>3</v>
      </c>
      <c r="E191" s="18">
        <f>MATCH(A191,'BASE 3'!$I$1:$I$476,0)</f>
        <v>360</v>
      </c>
      <c r="F191" s="18" t="str" cm="1">
        <f t="array" ref="F191">INDEX('BASE 3'!$A$1:$AP$476,E191,15)</f>
        <v>Privada</v>
      </c>
    </row>
    <row r="192" spans="1:6">
      <c r="A192" s="15" t="s">
        <v>223</v>
      </c>
      <c r="B192" s="18">
        <f>SUMIF('BASE 3'!$I$10:$I$476,A192,'BASE 3'!$Y$10:$Y$476)</f>
        <v>4</v>
      </c>
      <c r="C192" s="18">
        <f t="shared" si="2"/>
        <v>2</v>
      </c>
      <c r="E192" s="18">
        <f>MATCH(A192,'BASE 3'!$I$1:$I$476,0)</f>
        <v>362</v>
      </c>
      <c r="F192" s="18" t="str" cm="1">
        <f t="array" ref="F192">INDEX('BASE 3'!$A$1:$AP$476,E192,15)</f>
        <v>Pública Federal</v>
      </c>
    </row>
    <row r="193" spans="1:6">
      <c r="A193" s="15" t="s">
        <v>224</v>
      </c>
      <c r="B193" s="18">
        <f>SUMIF('BASE 3'!$I$10:$I$476,A193,'BASE 3'!$Y$10:$Y$476)</f>
        <v>4</v>
      </c>
      <c r="C193" s="18">
        <f t="shared" si="2"/>
        <v>2</v>
      </c>
      <c r="E193" s="18">
        <f>MATCH(A193,'BASE 3'!$I$1:$I$476,0)</f>
        <v>363</v>
      </c>
      <c r="F193" s="18" t="str" cm="1">
        <f t="array" ref="F193">INDEX('BASE 3'!$A$1:$AP$476,E193,15)</f>
        <v>Privada</v>
      </c>
    </row>
    <row r="194" spans="1:6">
      <c r="A194" s="15" t="s">
        <v>225</v>
      </c>
      <c r="B194" s="18">
        <f>SUMIF('BASE 3'!$I$10:$I$476,A194,'BASE 3'!$Y$10:$Y$476)</f>
        <v>15</v>
      </c>
      <c r="C194" s="18">
        <f t="shared" si="2"/>
        <v>4</v>
      </c>
      <c r="E194" s="18">
        <f>MATCH(A194,'BASE 3'!$I$1:$I$476,0)</f>
        <v>364</v>
      </c>
      <c r="F194" s="18" t="str" cm="1">
        <f t="array" ref="F194">INDEX('BASE 3'!$A$1:$AP$476,E194,15)</f>
        <v>Privada</v>
      </c>
    </row>
    <row r="195" spans="1:6">
      <c r="A195" s="15" t="s">
        <v>226</v>
      </c>
      <c r="B195" s="18">
        <f>SUMIF('BASE 3'!$I$10:$I$476,A195,'BASE 3'!$Y$10:$Y$476)</f>
        <v>4</v>
      </c>
      <c r="C195" s="18">
        <f t="shared" ref="C195:C258" si="3">IF(B195&gt;=$J$4,4,IF(B195&gt;=$J$3,3,IF(B195&gt;=$J$2,2,1)))</f>
        <v>2</v>
      </c>
      <c r="E195" s="18">
        <f>MATCH(A195,'BASE 3'!$I$1:$I$476,0)</f>
        <v>366</v>
      </c>
      <c r="F195" s="18" t="str" cm="1">
        <f t="array" ref="F195">INDEX('BASE 3'!$A$1:$AP$476,E195,15)</f>
        <v>Privada</v>
      </c>
    </row>
    <row r="196" spans="1:6">
      <c r="A196" s="15" t="s">
        <v>227</v>
      </c>
      <c r="B196" s="18">
        <f>SUMIF('BASE 3'!$I$10:$I$476,A196,'BASE 3'!$Y$10:$Y$476)</f>
        <v>48</v>
      </c>
      <c r="C196" s="18">
        <f t="shared" si="3"/>
        <v>4</v>
      </c>
      <c r="E196" s="18">
        <f>MATCH(A196,'BASE 3'!$I$1:$I$476,0)</f>
        <v>369</v>
      </c>
      <c r="F196" s="18" t="str" cm="1">
        <f t="array" ref="F196">INDEX('BASE 3'!$A$1:$AP$476,E196,15)</f>
        <v>Privada</v>
      </c>
    </row>
    <row r="197" spans="1:6">
      <c r="A197" s="15" t="s">
        <v>228</v>
      </c>
      <c r="B197" s="18">
        <f>SUMIF('BASE 3'!$I$10:$I$476,A197,'BASE 3'!$Y$10:$Y$476)</f>
        <v>3</v>
      </c>
      <c r="C197" s="18">
        <f t="shared" si="3"/>
        <v>2</v>
      </c>
      <c r="E197" s="18">
        <f>MATCH(A197,'BASE 3'!$I$1:$I$476,0)</f>
        <v>370</v>
      </c>
      <c r="F197" s="18" t="str" cm="1">
        <f t="array" ref="F197">INDEX('BASE 3'!$A$1:$AP$476,E197,15)</f>
        <v>Privada</v>
      </c>
    </row>
    <row r="198" spans="1:6">
      <c r="A198" s="15" t="s">
        <v>229</v>
      </c>
      <c r="B198" s="18">
        <f>SUMIF('BASE 3'!$I$10:$I$476,A198,'BASE 3'!$Y$10:$Y$476)</f>
        <v>12</v>
      </c>
      <c r="C198" s="18">
        <f t="shared" si="3"/>
        <v>3</v>
      </c>
      <c r="E198" s="18">
        <f>MATCH(A198,'BASE 3'!$I$1:$I$476,0)</f>
        <v>372</v>
      </c>
      <c r="F198" s="18" t="str" cm="1">
        <f t="array" ref="F198">INDEX('BASE 3'!$A$1:$AP$476,E198,15)</f>
        <v>Privada</v>
      </c>
    </row>
    <row r="199" spans="1:6">
      <c r="A199" s="15" t="s">
        <v>230</v>
      </c>
      <c r="B199" s="18">
        <f>SUMIF('BASE 3'!$I$10:$I$476,A199,'BASE 3'!$Y$10:$Y$476)</f>
        <v>1</v>
      </c>
      <c r="C199" s="18">
        <f t="shared" si="3"/>
        <v>1</v>
      </c>
      <c r="E199" s="18">
        <f>MATCH(A199,'BASE 3'!$I$1:$I$476,0)</f>
        <v>373</v>
      </c>
      <c r="F199" s="18" t="str" cm="1">
        <f t="array" ref="F199">INDEX('BASE 3'!$A$1:$AP$476,E199,15)</f>
        <v>Privada</v>
      </c>
    </row>
    <row r="200" spans="1:6">
      <c r="A200" s="15" t="s">
        <v>231</v>
      </c>
      <c r="B200" s="18">
        <f>SUMIF('BASE 3'!$I$10:$I$476,A200,'BASE 3'!$Y$10:$Y$476)</f>
        <v>19</v>
      </c>
      <c r="C200" s="18">
        <f t="shared" si="3"/>
        <v>4</v>
      </c>
      <c r="E200" s="18">
        <f>MATCH(A200,'BASE 3'!$I$1:$I$476,0)</f>
        <v>382</v>
      </c>
      <c r="F200" s="18" t="str" cm="1">
        <f t="array" ref="F200">INDEX('BASE 3'!$A$1:$AP$476,E200,15)</f>
        <v>Pública Estadual</v>
      </c>
    </row>
    <row r="201" spans="1:6">
      <c r="A201" s="15" t="s">
        <v>232</v>
      </c>
      <c r="B201" s="18">
        <f>SUMIF('BASE 3'!$I$10:$I$476,A201,'BASE 3'!$Y$10:$Y$476)</f>
        <v>1</v>
      </c>
      <c r="C201" s="18">
        <f t="shared" si="3"/>
        <v>1</v>
      </c>
      <c r="E201" s="18">
        <f>MATCH(A201,'BASE 3'!$I$1:$I$476,0)</f>
        <v>385</v>
      </c>
      <c r="F201" s="18" t="str" cm="1">
        <f t="array" ref="F201">INDEX('BASE 3'!$A$1:$AP$476,E201,15)</f>
        <v>Pública Estadual</v>
      </c>
    </row>
    <row r="202" spans="1:6">
      <c r="A202" s="15" t="s">
        <v>233</v>
      </c>
      <c r="B202" s="18">
        <f>SUMIF('BASE 3'!$I$10:$I$476,A202,'BASE 3'!$Y$10:$Y$476)</f>
        <v>3</v>
      </c>
      <c r="C202" s="18">
        <f t="shared" si="3"/>
        <v>2</v>
      </c>
      <c r="E202" s="18">
        <f>MATCH(A202,'BASE 3'!$I$1:$I$476,0)</f>
        <v>386</v>
      </c>
      <c r="F202" s="18" t="str" cm="1">
        <f t="array" ref="F202">INDEX('BASE 3'!$A$1:$AP$476,E202,15)</f>
        <v>Privada</v>
      </c>
    </row>
    <row r="203" spans="1:6">
      <c r="A203" s="15" t="s">
        <v>234</v>
      </c>
      <c r="B203" s="18">
        <f>SUMIF('BASE 3'!$I$10:$I$476,A203,'BASE 3'!$Y$10:$Y$476)</f>
        <v>9</v>
      </c>
      <c r="C203" s="18">
        <f t="shared" si="3"/>
        <v>3</v>
      </c>
      <c r="E203" s="18">
        <f>MATCH(A203,'BASE 3'!$I$1:$I$476,0)</f>
        <v>388</v>
      </c>
      <c r="F203" s="18" t="str" cm="1">
        <f t="array" ref="F203">INDEX('BASE 3'!$A$1:$AP$476,E203,15)</f>
        <v>Privada</v>
      </c>
    </row>
    <row r="204" spans="1:6">
      <c r="A204" s="15" t="s">
        <v>235</v>
      </c>
      <c r="B204" s="18">
        <f>SUMIF('BASE 3'!$I$10:$I$476,A204,'BASE 3'!$Y$10:$Y$476)</f>
        <v>3</v>
      </c>
      <c r="C204" s="18">
        <f t="shared" si="3"/>
        <v>2</v>
      </c>
      <c r="E204" s="18">
        <f>MATCH(A204,'BASE 3'!$I$1:$I$476,0)</f>
        <v>389</v>
      </c>
      <c r="F204" s="18" t="str" cm="1">
        <f t="array" ref="F204">INDEX('BASE 3'!$A$1:$AP$476,E204,15)</f>
        <v>Privada</v>
      </c>
    </row>
    <row r="205" spans="1:6">
      <c r="A205" s="15" t="s">
        <v>236</v>
      </c>
      <c r="B205" s="18">
        <f>SUMIF('BASE 3'!$I$10:$I$476,A205,'BASE 3'!$Y$10:$Y$476)</f>
        <v>3</v>
      </c>
      <c r="C205" s="18">
        <f t="shared" si="3"/>
        <v>2</v>
      </c>
      <c r="E205" s="18">
        <f>MATCH(A205,'BASE 3'!$I$1:$I$476,0)</f>
        <v>390</v>
      </c>
      <c r="F205" s="18" t="str" cm="1">
        <f t="array" ref="F205">INDEX('BASE 3'!$A$1:$AP$476,E205,15)</f>
        <v>Privada</v>
      </c>
    </row>
    <row r="206" spans="1:6">
      <c r="A206" s="15" t="s">
        <v>237</v>
      </c>
      <c r="B206" s="18">
        <f>SUMIF('BASE 3'!$I$10:$I$476,A206,'BASE 3'!$Y$10:$Y$476)</f>
        <v>8</v>
      </c>
      <c r="C206" s="18">
        <f t="shared" si="3"/>
        <v>3</v>
      </c>
      <c r="E206" s="18">
        <f>MATCH(A206,'BASE 3'!$I$1:$I$476,0)</f>
        <v>393</v>
      </c>
      <c r="F206" s="18" t="str" cm="1">
        <f t="array" ref="F206">INDEX('BASE 3'!$A$1:$AP$476,E206,15)</f>
        <v>Privada</v>
      </c>
    </row>
    <row r="207" spans="1:6">
      <c r="A207" s="15" t="s">
        <v>238</v>
      </c>
      <c r="B207" s="18">
        <f>SUMIF('BASE 3'!$I$10:$I$476,A207,'BASE 3'!$Y$10:$Y$476)</f>
        <v>44</v>
      </c>
      <c r="C207" s="18">
        <f t="shared" si="3"/>
        <v>4</v>
      </c>
      <c r="E207" s="18">
        <f>MATCH(A207,'BASE 3'!$I$1:$I$476,0)</f>
        <v>395</v>
      </c>
      <c r="F207" s="18" t="str" cm="1">
        <f t="array" ref="F207">INDEX('BASE 3'!$A$1:$AP$476,E207,15)</f>
        <v>Instituidor</v>
      </c>
    </row>
    <row r="208" spans="1:6">
      <c r="A208" s="15" t="s">
        <v>239</v>
      </c>
      <c r="B208" s="18">
        <f>SUMIF('BASE 3'!$I$10:$I$476,A208,'BASE 3'!$Y$10:$Y$476)</f>
        <v>31</v>
      </c>
      <c r="C208" s="18">
        <f t="shared" si="3"/>
        <v>4</v>
      </c>
      <c r="E208" s="18">
        <f>MATCH(A208,'BASE 3'!$I$1:$I$476,0)</f>
        <v>396</v>
      </c>
      <c r="F208" s="18" t="str" cm="1">
        <f t="array" ref="F208">INDEX('BASE 3'!$A$1:$AP$476,E208,15)</f>
        <v>Privada</v>
      </c>
    </row>
    <row r="209" spans="1:6">
      <c r="A209" s="15" t="s">
        <v>240</v>
      </c>
      <c r="B209" s="18">
        <f>SUMIF('BASE 3'!$I$10:$I$476,A209,'BASE 3'!$Y$10:$Y$476)</f>
        <v>33</v>
      </c>
      <c r="C209" s="18">
        <f t="shared" si="3"/>
        <v>4</v>
      </c>
      <c r="E209" s="18">
        <f>MATCH(A209,'BASE 3'!$I$1:$I$476,0)</f>
        <v>397</v>
      </c>
      <c r="F209" s="18" t="str" cm="1">
        <f t="array" ref="F209">INDEX('BASE 3'!$A$1:$AP$476,E209,15)</f>
        <v>Privada</v>
      </c>
    </row>
    <row r="210" spans="1:6">
      <c r="A210" s="15" t="s">
        <v>241</v>
      </c>
      <c r="B210" s="18">
        <f>SUMIF('BASE 3'!$I$10:$I$476,A210,'BASE 3'!$Y$10:$Y$476)</f>
        <v>51</v>
      </c>
      <c r="C210" s="18">
        <f t="shared" si="3"/>
        <v>4</v>
      </c>
      <c r="E210" s="18">
        <f>MATCH(A210,'BASE 3'!$I$1:$I$476,0)</f>
        <v>398</v>
      </c>
      <c r="F210" s="18" t="str" cm="1">
        <f t="array" ref="F210">INDEX('BASE 3'!$A$1:$AP$476,E210,15)</f>
        <v>Privada</v>
      </c>
    </row>
    <row r="211" spans="1:6">
      <c r="A211" s="15" t="s">
        <v>242</v>
      </c>
      <c r="B211" s="18">
        <f>SUMIF('BASE 3'!$I$10:$I$476,A211,'BASE 3'!$Y$10:$Y$476)</f>
        <v>6</v>
      </c>
      <c r="C211" s="18">
        <f t="shared" si="3"/>
        <v>3</v>
      </c>
      <c r="E211" s="18">
        <f>MATCH(A211,'BASE 3'!$I$1:$I$476,0)</f>
        <v>399</v>
      </c>
      <c r="F211" s="18" t="str" cm="1">
        <f t="array" ref="F211">INDEX('BASE 3'!$A$1:$AP$476,E211,15)</f>
        <v>Pública Federal</v>
      </c>
    </row>
    <row r="212" spans="1:6">
      <c r="A212" s="15" t="s">
        <v>243</v>
      </c>
      <c r="B212" s="18">
        <f>SUMIF('BASE 3'!$I$10:$I$476,A212,'BASE 3'!$Y$10:$Y$476)</f>
        <v>4</v>
      </c>
      <c r="C212" s="18">
        <f t="shared" si="3"/>
        <v>2</v>
      </c>
      <c r="E212" s="18">
        <f>MATCH(A212,'BASE 3'!$I$1:$I$476,0)</f>
        <v>400</v>
      </c>
      <c r="F212" s="18" t="str" cm="1">
        <f t="array" ref="F212">INDEX('BASE 3'!$A$1:$AP$476,E212,15)</f>
        <v>Privada</v>
      </c>
    </row>
    <row r="213" spans="1:6">
      <c r="A213" s="15" t="s">
        <v>244</v>
      </c>
      <c r="B213" s="18">
        <f>SUMIF('BASE 3'!$I$10:$I$476,A213,'BASE 3'!$Y$10:$Y$476)</f>
        <v>10</v>
      </c>
      <c r="C213" s="18">
        <f t="shared" si="3"/>
        <v>3</v>
      </c>
      <c r="E213" s="18">
        <f>MATCH(A213,'BASE 3'!$I$1:$I$476,0)</f>
        <v>401</v>
      </c>
      <c r="F213" s="18" t="str" cm="1">
        <f t="array" ref="F213">INDEX('BASE 3'!$A$1:$AP$476,E213,15)</f>
        <v>Pública Federal</v>
      </c>
    </row>
    <row r="214" spans="1:6">
      <c r="A214" s="15" t="s">
        <v>245</v>
      </c>
      <c r="B214" s="18">
        <f>SUMIF('BASE 3'!$I$10:$I$476,A214,'BASE 3'!$Y$10:$Y$476)</f>
        <v>15</v>
      </c>
      <c r="C214" s="18">
        <f t="shared" si="3"/>
        <v>4</v>
      </c>
      <c r="E214" s="18">
        <f>MATCH(A214,'BASE 3'!$I$1:$I$476,0)</f>
        <v>402</v>
      </c>
      <c r="F214" s="18" t="str" cm="1">
        <f t="array" ref="F214">INDEX('BASE 3'!$A$1:$AP$476,E214,15)</f>
        <v>Pública Estadual</v>
      </c>
    </row>
    <row r="215" spans="1:6">
      <c r="A215" s="15" t="s">
        <v>246</v>
      </c>
      <c r="B215" s="18">
        <f>SUMIF('BASE 3'!$I$10:$I$476,A215,'BASE 3'!$Y$10:$Y$476)</f>
        <v>25</v>
      </c>
      <c r="C215" s="18">
        <f t="shared" si="3"/>
        <v>4</v>
      </c>
      <c r="E215" s="18">
        <f>MATCH(A215,'BASE 3'!$I$1:$I$476,0)</f>
        <v>407</v>
      </c>
      <c r="F215" s="18" t="str" cm="1">
        <f t="array" ref="F215">INDEX('BASE 3'!$A$1:$AP$476,E215,15)</f>
        <v>Pública Municipal</v>
      </c>
    </row>
    <row r="216" spans="1:6">
      <c r="A216" s="15" t="s">
        <v>247</v>
      </c>
      <c r="B216" s="18">
        <f>SUMIF('BASE 3'!$I$10:$I$476,A216,'BASE 3'!$Y$10:$Y$476)</f>
        <v>3</v>
      </c>
      <c r="C216" s="18">
        <f t="shared" si="3"/>
        <v>2</v>
      </c>
      <c r="E216" s="18">
        <f>MATCH(A216,'BASE 3'!$I$1:$I$476,0)</f>
        <v>408</v>
      </c>
      <c r="F216" s="18" t="str" cm="1">
        <f t="array" ref="F216">INDEX('BASE 3'!$A$1:$AP$476,E216,15)</f>
        <v>Privada</v>
      </c>
    </row>
    <row r="217" spans="1:6">
      <c r="A217" s="15" t="s">
        <v>248</v>
      </c>
      <c r="B217" s="18">
        <f>SUMIF('BASE 3'!$I$10:$I$476,A217,'BASE 3'!$Y$10:$Y$476)</f>
        <v>27</v>
      </c>
      <c r="C217" s="18">
        <f t="shared" si="3"/>
        <v>4</v>
      </c>
      <c r="E217" s="18">
        <f>MATCH(A217,'BASE 3'!$I$1:$I$476,0)</f>
        <v>409</v>
      </c>
      <c r="F217" s="18" t="str" cm="1">
        <f t="array" ref="F217">INDEX('BASE 3'!$A$1:$AP$476,E217,15)</f>
        <v>Pública Municipal</v>
      </c>
    </row>
    <row r="218" spans="1:6">
      <c r="A218" s="15" t="s">
        <v>249</v>
      </c>
      <c r="B218" s="18">
        <f>SUMIF('BASE 3'!$I$10:$I$476,A218,'BASE 3'!$Y$10:$Y$476)</f>
        <v>12</v>
      </c>
      <c r="C218" s="18">
        <f t="shared" si="3"/>
        <v>3</v>
      </c>
      <c r="E218" s="18">
        <f>MATCH(A218,'BASE 3'!$I$1:$I$476,0)</f>
        <v>410</v>
      </c>
      <c r="F218" s="18" t="str" cm="1">
        <f t="array" ref="F218">INDEX('BASE 3'!$A$1:$AP$476,E218,15)</f>
        <v>Privada</v>
      </c>
    </row>
    <row r="219" spans="1:6">
      <c r="A219" s="15" t="s">
        <v>250</v>
      </c>
      <c r="B219" s="18">
        <f>SUMIF('BASE 3'!$I$10:$I$476,A219,'BASE 3'!$Y$10:$Y$476)</f>
        <v>3</v>
      </c>
      <c r="C219" s="18">
        <f t="shared" si="3"/>
        <v>2</v>
      </c>
      <c r="E219" s="18">
        <f>MATCH(A219,'BASE 3'!$I$1:$I$476,0)</f>
        <v>411</v>
      </c>
      <c r="F219" s="18" t="str" cm="1">
        <f t="array" ref="F219">INDEX('BASE 3'!$A$1:$AP$476,E219,15)</f>
        <v>Pública Estadual</v>
      </c>
    </row>
    <row r="220" spans="1:6" ht="20">
      <c r="A220" s="15" t="s">
        <v>251</v>
      </c>
      <c r="B220" s="18">
        <f>SUMIF('BASE 3'!$I$10:$I$476,A220,'BASE 3'!$Y$10:$Y$476)</f>
        <v>18</v>
      </c>
      <c r="C220" s="18">
        <f t="shared" si="3"/>
        <v>4</v>
      </c>
      <c r="E220" s="18">
        <f>MATCH(A220,'BASE 3'!$I$1:$I$476,0)</f>
        <v>415</v>
      </c>
      <c r="F220" s="18" t="str" cm="1">
        <f t="array" ref="F220">INDEX('BASE 3'!$A$1:$AP$476,E220,15)</f>
        <v>Privada</v>
      </c>
    </row>
    <row r="221" spans="1:6">
      <c r="A221" s="15" t="s">
        <v>252</v>
      </c>
      <c r="B221" s="18">
        <f>SUMIF('BASE 3'!$I$10:$I$476,A221,'BASE 3'!$Y$10:$Y$476)</f>
        <v>15</v>
      </c>
      <c r="C221" s="18">
        <f t="shared" si="3"/>
        <v>4</v>
      </c>
      <c r="E221" s="18">
        <f>MATCH(A221,'BASE 3'!$I$1:$I$476,0)</f>
        <v>416</v>
      </c>
      <c r="F221" s="18" t="str" cm="1">
        <f t="array" ref="F221">INDEX('BASE 3'!$A$1:$AP$476,E221,15)</f>
        <v>Privada</v>
      </c>
    </row>
    <row r="222" spans="1:6">
      <c r="A222" s="15" t="s">
        <v>253</v>
      </c>
      <c r="B222" s="18">
        <f>SUMIF('BASE 3'!$I$10:$I$476,A222,'BASE 3'!$Y$10:$Y$476)</f>
        <v>2</v>
      </c>
      <c r="C222" s="18">
        <f t="shared" si="3"/>
        <v>2</v>
      </c>
      <c r="E222" s="18">
        <f>MATCH(A222,'BASE 3'!$I$1:$I$476,0)</f>
        <v>417</v>
      </c>
      <c r="F222" s="18" t="str" cm="1">
        <f t="array" ref="F222">INDEX('BASE 3'!$A$1:$AP$476,E222,15)</f>
        <v>Pública Federal</v>
      </c>
    </row>
    <row r="223" spans="1:6">
      <c r="A223" s="15" t="s">
        <v>254</v>
      </c>
      <c r="B223" s="18">
        <f>SUMIF('BASE 3'!$I$10:$I$476,A223,'BASE 3'!$Y$10:$Y$476)</f>
        <v>2</v>
      </c>
      <c r="C223" s="18">
        <f t="shared" si="3"/>
        <v>2</v>
      </c>
      <c r="E223" s="18">
        <f>MATCH(A223,'BASE 3'!$I$1:$I$476,0)</f>
        <v>418</v>
      </c>
      <c r="F223" s="18" t="str" cm="1">
        <f t="array" ref="F223">INDEX('BASE 3'!$A$1:$AP$476,E223,15)</f>
        <v>Privada</v>
      </c>
    </row>
    <row r="224" spans="1:6" ht="20">
      <c r="A224" s="15" t="s">
        <v>255</v>
      </c>
      <c r="B224" s="18">
        <f>SUMIF('BASE 3'!$I$10:$I$476,A224,'BASE 3'!$Y$10:$Y$476)</f>
        <v>1</v>
      </c>
      <c r="C224" s="18">
        <f t="shared" si="3"/>
        <v>1</v>
      </c>
      <c r="E224" s="18">
        <f>MATCH(A224,'BASE 3'!$I$1:$I$476,0)</f>
        <v>419</v>
      </c>
      <c r="F224" s="18" t="str" cm="1">
        <f t="array" ref="F224">INDEX('BASE 3'!$A$1:$AP$476,E224,15)</f>
        <v>Privada</v>
      </c>
    </row>
    <row r="225" spans="1:6">
      <c r="A225" s="15" t="s">
        <v>256</v>
      </c>
      <c r="B225" s="18">
        <f>SUMIF('BASE 3'!$I$10:$I$476,A225,'BASE 3'!$Y$10:$Y$476)</f>
        <v>1</v>
      </c>
      <c r="C225" s="18">
        <f t="shared" si="3"/>
        <v>1</v>
      </c>
      <c r="E225" s="18">
        <f>MATCH(A225,'BASE 3'!$I$1:$I$476,0)</f>
        <v>421</v>
      </c>
      <c r="F225" s="18" t="str" cm="1">
        <f t="array" ref="F225">INDEX('BASE 3'!$A$1:$AP$476,E225,15)</f>
        <v>Instituidor</v>
      </c>
    </row>
    <row r="226" spans="1:6">
      <c r="A226" s="15" t="s">
        <v>257</v>
      </c>
      <c r="B226" s="18">
        <f>SUMIF('BASE 3'!$I$10:$I$476,A226,'BASE 3'!$Y$10:$Y$476)</f>
        <v>7</v>
      </c>
      <c r="C226" s="18">
        <f t="shared" si="3"/>
        <v>3</v>
      </c>
      <c r="E226" s="18">
        <f>MATCH(A226,'BASE 3'!$I$1:$I$476,0)</f>
        <v>424</v>
      </c>
      <c r="F226" s="18" t="str" cm="1">
        <f t="array" ref="F226">INDEX('BASE 3'!$A$1:$AP$476,E226,15)</f>
        <v>Pública Municipal</v>
      </c>
    </row>
    <row r="227" spans="1:6" ht="20">
      <c r="A227" s="15" t="s">
        <v>258</v>
      </c>
      <c r="B227" s="18">
        <f>SUMIF('BASE 3'!$I$10:$I$476,A227,'BASE 3'!$Y$10:$Y$476)</f>
        <v>37</v>
      </c>
      <c r="C227" s="18">
        <f t="shared" si="3"/>
        <v>4</v>
      </c>
      <c r="E227" s="18">
        <f>MATCH(A227,'BASE 3'!$I$1:$I$476,0)</f>
        <v>426</v>
      </c>
      <c r="F227" s="18" t="str" cm="1">
        <f t="array" ref="F227">INDEX('BASE 3'!$A$1:$AP$476,E227,15)</f>
        <v>Privada</v>
      </c>
    </row>
    <row r="228" spans="1:6">
      <c r="A228" s="15" t="s">
        <v>259</v>
      </c>
      <c r="B228" s="18">
        <f>SUMIF('BASE 3'!$I$10:$I$476,A228,'BASE 3'!$Y$10:$Y$476)</f>
        <v>1</v>
      </c>
      <c r="C228" s="18">
        <f t="shared" si="3"/>
        <v>1</v>
      </c>
      <c r="E228" s="18">
        <f>MATCH(A228,'BASE 3'!$I$1:$I$476,0)</f>
        <v>427</v>
      </c>
      <c r="F228" s="18" t="str" cm="1">
        <f t="array" ref="F228">INDEX('BASE 3'!$A$1:$AP$476,E228,15)</f>
        <v>Privada</v>
      </c>
    </row>
    <row r="229" spans="1:6">
      <c r="A229" s="15" t="s">
        <v>260</v>
      </c>
      <c r="B229" s="18">
        <f>SUMIF('BASE 3'!$I$10:$I$476,A229,'BASE 3'!$Y$10:$Y$476)</f>
        <v>4</v>
      </c>
      <c r="C229" s="18">
        <f t="shared" si="3"/>
        <v>2</v>
      </c>
      <c r="E229" s="18">
        <f>MATCH(A229,'BASE 3'!$I$1:$I$476,0)</f>
        <v>428</v>
      </c>
      <c r="F229" s="18" t="str" cm="1">
        <f t="array" ref="F229">INDEX('BASE 3'!$A$1:$AP$476,E229,15)</f>
        <v>Pública Estadual</v>
      </c>
    </row>
    <row r="230" spans="1:6">
      <c r="A230" s="15" t="s">
        <v>261</v>
      </c>
      <c r="B230" s="18">
        <f>SUMIF('BASE 3'!$I$10:$I$476,A230,'BASE 3'!$Y$10:$Y$476)</f>
        <v>2</v>
      </c>
      <c r="C230" s="18">
        <f t="shared" si="3"/>
        <v>2</v>
      </c>
      <c r="E230" s="18">
        <f>MATCH(A230,'BASE 3'!$I$1:$I$476,0)</f>
        <v>429</v>
      </c>
      <c r="F230" s="18" t="str" cm="1">
        <f t="array" ref="F230">INDEX('BASE 3'!$A$1:$AP$476,E230,15)</f>
        <v>Pública Federal</v>
      </c>
    </row>
    <row r="231" spans="1:6">
      <c r="A231" s="15" t="s">
        <v>262</v>
      </c>
      <c r="B231" s="18">
        <f>SUMIF('BASE 3'!$I$10:$I$476,A231,'BASE 3'!$Y$10:$Y$476)</f>
        <v>3</v>
      </c>
      <c r="C231" s="18">
        <f t="shared" si="3"/>
        <v>2</v>
      </c>
      <c r="E231" s="18">
        <f>MATCH(A231,'BASE 3'!$I$1:$I$476,0)</f>
        <v>430</v>
      </c>
      <c r="F231" s="18" t="str" cm="1">
        <f t="array" ref="F231">INDEX('BASE 3'!$A$1:$AP$476,E231,15)</f>
        <v>Pública Federal</v>
      </c>
    </row>
    <row r="232" spans="1:6">
      <c r="A232" s="15" t="s">
        <v>263</v>
      </c>
      <c r="B232" s="18">
        <f>SUMIF('BASE 3'!$I$10:$I$476,A232,'BASE 3'!$Y$10:$Y$476)</f>
        <v>10</v>
      </c>
      <c r="C232" s="18">
        <f t="shared" si="3"/>
        <v>3</v>
      </c>
      <c r="E232" s="18">
        <f>MATCH(A232,'BASE 3'!$I$1:$I$476,0)</f>
        <v>431</v>
      </c>
      <c r="F232" s="18" t="str" cm="1">
        <f t="array" ref="F232">INDEX('BASE 3'!$A$1:$AP$476,E232,15)</f>
        <v>Privada</v>
      </c>
    </row>
    <row r="233" spans="1:6">
      <c r="A233" s="15" t="s">
        <v>264</v>
      </c>
      <c r="B233" s="18">
        <f>SUMIF('BASE 3'!$I$10:$I$476,A233,'BASE 3'!$Y$10:$Y$476)</f>
        <v>1</v>
      </c>
      <c r="C233" s="18">
        <f t="shared" si="3"/>
        <v>1</v>
      </c>
      <c r="E233" s="18">
        <f>MATCH(A233,'BASE 3'!$I$1:$I$476,0)</f>
        <v>432</v>
      </c>
      <c r="F233" s="18" t="str" cm="1">
        <f t="array" ref="F233">INDEX('BASE 3'!$A$1:$AP$476,E233,15)</f>
        <v>Pública Estadual</v>
      </c>
    </row>
    <row r="234" spans="1:6">
      <c r="A234" s="15" t="s">
        <v>265</v>
      </c>
      <c r="B234" s="18">
        <f>SUMIF('BASE 3'!$I$10:$I$476,A234,'BASE 3'!$Y$10:$Y$476)</f>
        <v>9</v>
      </c>
      <c r="C234" s="18">
        <f t="shared" si="3"/>
        <v>3</v>
      </c>
      <c r="E234" s="18">
        <f>MATCH(A234,'BASE 3'!$I$1:$I$476,0)</f>
        <v>435</v>
      </c>
      <c r="F234" s="18" t="str" cm="1">
        <f t="array" ref="F234">INDEX('BASE 3'!$A$1:$AP$476,E234,15)</f>
        <v>Privada</v>
      </c>
    </row>
    <row r="235" spans="1:6">
      <c r="A235" s="15" t="s">
        <v>266</v>
      </c>
      <c r="B235" s="18">
        <f>SUMIF('BASE 3'!$I$10:$I$476,A235,'BASE 3'!$Y$10:$Y$476)</f>
        <v>1</v>
      </c>
      <c r="C235" s="18">
        <f t="shared" si="3"/>
        <v>1</v>
      </c>
      <c r="E235" s="18">
        <f>MATCH(A235,'BASE 3'!$I$1:$I$476,0)</f>
        <v>438</v>
      </c>
      <c r="F235" s="18" t="str" cm="1">
        <f t="array" ref="F235">INDEX('BASE 3'!$A$1:$AP$476,E235,15)</f>
        <v>Privada</v>
      </c>
    </row>
    <row r="236" spans="1:6">
      <c r="A236" s="15" t="s">
        <v>267</v>
      </c>
      <c r="B236" s="18">
        <f>SUMIF('BASE 3'!$I$10:$I$476,A236,'BASE 3'!$Y$10:$Y$476)</f>
        <v>35</v>
      </c>
      <c r="C236" s="18">
        <f t="shared" si="3"/>
        <v>4</v>
      </c>
      <c r="E236" s="18">
        <f>MATCH(A236,'BASE 3'!$I$1:$I$476,0)</f>
        <v>439</v>
      </c>
      <c r="F236" s="18" t="str" cm="1">
        <f t="array" ref="F236">INDEX('BASE 3'!$A$1:$AP$476,E236,15)</f>
        <v>Pública Estadual</v>
      </c>
    </row>
    <row r="237" spans="1:6" ht="20">
      <c r="A237" s="15" t="s">
        <v>268</v>
      </c>
      <c r="B237" s="18">
        <f>SUMIF('BASE 3'!$I$10:$I$476,A237,'BASE 3'!$Y$10:$Y$476)</f>
        <v>19</v>
      </c>
      <c r="C237" s="18">
        <f t="shared" si="3"/>
        <v>4</v>
      </c>
      <c r="E237" s="18">
        <f>MATCH(A237,'BASE 3'!$I$1:$I$476,0)</f>
        <v>441</v>
      </c>
      <c r="F237" s="18" t="str" cm="1">
        <f t="array" ref="F237">INDEX('BASE 3'!$A$1:$AP$476,E237,15)</f>
        <v>Privada</v>
      </c>
    </row>
    <row r="238" spans="1:6">
      <c r="A238" s="15" t="s">
        <v>269</v>
      </c>
      <c r="B238" s="18">
        <f>SUMIF('BASE 3'!$I$10:$I$476,A238,'BASE 3'!$Y$10:$Y$476)</f>
        <v>2</v>
      </c>
      <c r="C238" s="18">
        <f t="shared" si="3"/>
        <v>2</v>
      </c>
      <c r="E238" s="18">
        <f>MATCH(A238,'BASE 3'!$I$1:$I$476,0)</f>
        <v>444</v>
      </c>
      <c r="F238" s="18" t="str" cm="1">
        <f t="array" ref="F238">INDEX('BASE 3'!$A$1:$AP$476,E238,15)</f>
        <v>Privada</v>
      </c>
    </row>
    <row r="239" spans="1:6">
      <c r="A239" s="15" t="s">
        <v>270</v>
      </c>
      <c r="B239" s="18">
        <f>SUMIF('BASE 3'!$I$10:$I$476,A239,'BASE 3'!$Y$10:$Y$476)</f>
        <v>8</v>
      </c>
      <c r="C239" s="18">
        <f t="shared" si="3"/>
        <v>3</v>
      </c>
      <c r="E239" s="18">
        <f>MATCH(A239,'BASE 3'!$I$1:$I$476,0)</f>
        <v>445</v>
      </c>
      <c r="F239" s="18" t="str" cm="1">
        <f t="array" ref="F239">INDEX('BASE 3'!$A$1:$AP$476,E239,15)</f>
        <v>Privada</v>
      </c>
    </row>
    <row r="240" spans="1:6">
      <c r="A240" s="15" t="s">
        <v>271</v>
      </c>
      <c r="B240" s="18">
        <f>SUMIF('BASE 3'!$I$10:$I$476,A240,'BASE 3'!$Y$10:$Y$476)</f>
        <v>3</v>
      </c>
      <c r="C240" s="18">
        <f t="shared" si="3"/>
        <v>2</v>
      </c>
      <c r="E240" s="18">
        <f>MATCH(A240,'BASE 3'!$I$1:$I$476,0)</f>
        <v>447</v>
      </c>
      <c r="F240" s="18" t="str" cm="1">
        <f t="array" ref="F240">INDEX('BASE 3'!$A$1:$AP$476,E240,15)</f>
        <v>Privada</v>
      </c>
    </row>
    <row r="241" spans="1:6">
      <c r="A241" s="15" t="s">
        <v>297</v>
      </c>
      <c r="B241" s="18">
        <f>SUMIF('BASE 3'!$I$10:$I$476,A241,'BASE 3'!$Y$10:$Y$476)</f>
        <v>0</v>
      </c>
      <c r="C241" s="18">
        <f t="shared" si="3"/>
        <v>1</v>
      </c>
      <c r="E241" s="18">
        <f>MATCH(A241,'BASE 3'!$I$1:$I$476,0)</f>
        <v>448</v>
      </c>
      <c r="F241" s="18" t="str" cm="1">
        <f t="array" ref="F241">INDEX('BASE 3'!$A$1:$AP$476,E241,15)</f>
        <v>Privada</v>
      </c>
    </row>
    <row r="242" spans="1:6">
      <c r="A242" s="15" t="s">
        <v>272</v>
      </c>
      <c r="B242" s="18">
        <f>SUMIF('BASE 3'!$I$10:$I$476,A242,'BASE 3'!$Y$10:$Y$476)</f>
        <v>8</v>
      </c>
      <c r="C242" s="18">
        <f t="shared" si="3"/>
        <v>3</v>
      </c>
      <c r="E242" s="18">
        <f>MATCH(A242,'BASE 3'!$I$1:$I$476,0)</f>
        <v>449</v>
      </c>
      <c r="F242" s="18" t="str" cm="1">
        <f t="array" ref="F242">INDEX('BASE 3'!$A$1:$AP$476,E242,15)</f>
        <v>Privada</v>
      </c>
    </row>
    <row r="243" spans="1:6">
      <c r="A243" s="15" t="s">
        <v>273</v>
      </c>
      <c r="B243" s="18">
        <f>SUMIF('BASE 3'!$I$10:$I$476,A243,'BASE 3'!$Y$10:$Y$476)</f>
        <v>2</v>
      </c>
      <c r="C243" s="18">
        <f t="shared" si="3"/>
        <v>2</v>
      </c>
      <c r="E243" s="18">
        <f>MATCH(A243,'BASE 3'!$I$1:$I$476,0)</f>
        <v>450</v>
      </c>
      <c r="F243" s="18" t="str" cm="1">
        <f t="array" ref="F243">INDEX('BASE 3'!$A$1:$AP$476,E243,15)</f>
        <v>Privada</v>
      </c>
    </row>
    <row r="244" spans="1:6">
      <c r="A244" s="15" t="s">
        <v>274</v>
      </c>
      <c r="B244" s="18">
        <f>SUMIF('BASE 3'!$I$10:$I$476,A244,'BASE 3'!$Y$10:$Y$476)</f>
        <v>1</v>
      </c>
      <c r="C244" s="18">
        <f t="shared" si="3"/>
        <v>1</v>
      </c>
      <c r="E244" s="18">
        <f>MATCH(A244,'BASE 3'!$I$1:$I$476,0)</f>
        <v>451</v>
      </c>
      <c r="F244" s="18" t="str" cm="1">
        <f t="array" ref="F244">INDEX('BASE 3'!$A$1:$AP$476,E244,15)</f>
        <v>Privada</v>
      </c>
    </row>
    <row r="245" spans="1:6">
      <c r="A245" s="15" t="s">
        <v>275</v>
      </c>
      <c r="B245" s="18">
        <f>SUMIF('BASE 3'!$I$10:$I$476,A245,'BASE 3'!$Y$10:$Y$476)</f>
        <v>5</v>
      </c>
      <c r="C245" s="18">
        <f t="shared" si="3"/>
        <v>3</v>
      </c>
      <c r="E245" s="18">
        <f>MATCH(A245,'BASE 3'!$I$1:$I$476,0)</f>
        <v>453</v>
      </c>
      <c r="F245" s="18" t="str" cm="1">
        <f t="array" ref="F245">INDEX('BASE 3'!$A$1:$AP$476,E245,15)</f>
        <v>Privada</v>
      </c>
    </row>
    <row r="246" spans="1:6" ht="20">
      <c r="A246" s="15" t="s">
        <v>276</v>
      </c>
      <c r="B246" s="18">
        <f>SUMIF('BASE 3'!$I$10:$I$476,A246,'BASE 3'!$Y$10:$Y$476)</f>
        <v>20</v>
      </c>
      <c r="C246" s="18">
        <f t="shared" si="3"/>
        <v>4</v>
      </c>
      <c r="E246" s="18">
        <f>MATCH(A246,'BASE 3'!$I$1:$I$476,0)</f>
        <v>454</v>
      </c>
      <c r="F246" s="18" t="str" cm="1">
        <f t="array" ref="F246">INDEX('BASE 3'!$A$1:$AP$476,E246,15)</f>
        <v>Privada</v>
      </c>
    </row>
    <row r="247" spans="1:6">
      <c r="A247" s="15" t="s">
        <v>277</v>
      </c>
      <c r="B247" s="18">
        <f>SUMIF('BASE 3'!$I$10:$I$476,A247,'BASE 3'!$Y$10:$Y$476)</f>
        <v>1</v>
      </c>
      <c r="C247" s="18">
        <f t="shared" si="3"/>
        <v>1</v>
      </c>
      <c r="E247" s="18">
        <f>MATCH(A247,'BASE 3'!$I$1:$I$476,0)</f>
        <v>456</v>
      </c>
      <c r="F247" s="18" t="str" cm="1">
        <f t="array" ref="F247">INDEX('BASE 3'!$A$1:$AP$476,E247,15)</f>
        <v>Instituidor</v>
      </c>
    </row>
    <row r="248" spans="1:6">
      <c r="A248" s="15" t="s">
        <v>278</v>
      </c>
      <c r="B248" s="18">
        <f>SUMIF('BASE 3'!$I$10:$I$476,A248,'BASE 3'!$Y$10:$Y$476)</f>
        <v>24</v>
      </c>
      <c r="C248" s="18">
        <f t="shared" si="3"/>
        <v>4</v>
      </c>
      <c r="E248" s="18">
        <f>MATCH(A248,'BASE 3'!$I$1:$I$476,0)</f>
        <v>458</v>
      </c>
      <c r="F248" s="18" t="str" cm="1">
        <f t="array" ref="F248">INDEX('BASE 3'!$A$1:$AP$476,E248,15)</f>
        <v>Privada</v>
      </c>
    </row>
    <row r="249" spans="1:6">
      <c r="A249" s="15" t="s">
        <v>279</v>
      </c>
      <c r="B249" s="18">
        <f>SUMIF('BASE 3'!$I$10:$I$476,A249,'BASE 3'!$Y$10:$Y$476)</f>
        <v>9</v>
      </c>
      <c r="C249" s="18">
        <f t="shared" si="3"/>
        <v>3</v>
      </c>
      <c r="E249" s="18">
        <f>MATCH(A249,'BASE 3'!$I$1:$I$476,0)</f>
        <v>459</v>
      </c>
      <c r="F249" s="18" t="str" cm="1">
        <f t="array" ref="F249">INDEX('BASE 3'!$A$1:$AP$476,E249,15)</f>
        <v>Privada</v>
      </c>
    </row>
    <row r="250" spans="1:6">
      <c r="A250" s="15" t="s">
        <v>280</v>
      </c>
      <c r="B250" s="18">
        <f>SUMIF('BASE 3'!$I$10:$I$476,A250,'BASE 3'!$Y$10:$Y$476)</f>
        <v>3</v>
      </c>
      <c r="C250" s="18">
        <f t="shared" si="3"/>
        <v>2</v>
      </c>
      <c r="E250" s="18">
        <f>MATCH(A250,'BASE 3'!$I$1:$I$476,0)</f>
        <v>460</v>
      </c>
      <c r="F250" s="18" t="str" cm="1">
        <f t="array" ref="F250">INDEX('BASE 3'!$A$1:$AP$476,E250,15)</f>
        <v>Privada</v>
      </c>
    </row>
    <row r="251" spans="1:6">
      <c r="A251" s="15" t="s">
        <v>281</v>
      </c>
      <c r="B251" s="18">
        <f>SUMIF('BASE 3'!$I$10:$I$476,A251,'BASE 3'!$Y$10:$Y$476)</f>
        <v>2</v>
      </c>
      <c r="C251" s="18">
        <f t="shared" si="3"/>
        <v>2</v>
      </c>
      <c r="E251" s="18">
        <f>MATCH(A251,'BASE 3'!$I$1:$I$476,0)</f>
        <v>461</v>
      </c>
      <c r="F251" s="18" t="str" cm="1">
        <f t="array" ref="F251">INDEX('BASE 3'!$A$1:$AP$476,E251,15)</f>
        <v>Privada</v>
      </c>
    </row>
    <row r="252" spans="1:6">
      <c r="A252" s="15" t="s">
        <v>282</v>
      </c>
      <c r="B252" s="18">
        <f>SUMIF('BASE 3'!$I$10:$I$476,A252,'BASE 3'!$Y$10:$Y$476)</f>
        <v>57</v>
      </c>
      <c r="C252" s="18">
        <f t="shared" si="3"/>
        <v>4</v>
      </c>
      <c r="E252" s="18">
        <f>MATCH(A252,'BASE 3'!$I$1:$I$476,0)</f>
        <v>464</v>
      </c>
      <c r="F252" s="18" t="str" cm="1">
        <f t="array" ref="F252">INDEX('BASE 3'!$A$1:$AP$476,E252,15)</f>
        <v>Privada</v>
      </c>
    </row>
    <row r="253" spans="1:6">
      <c r="A253" s="15" t="s">
        <v>283</v>
      </c>
      <c r="B253" s="18">
        <f>SUMIF('BASE 3'!$I$10:$I$476,A253,'BASE 3'!$Y$10:$Y$476)</f>
        <v>8</v>
      </c>
      <c r="C253" s="18">
        <f t="shared" si="3"/>
        <v>3</v>
      </c>
      <c r="E253" s="18">
        <f>MATCH(A253,'BASE 3'!$I$1:$I$476,0)</f>
        <v>465</v>
      </c>
      <c r="F253" s="18" t="str" cm="1">
        <f t="array" ref="F253">INDEX('BASE 3'!$A$1:$AP$476,E253,15)</f>
        <v>Privada</v>
      </c>
    </row>
    <row r="254" spans="1:6">
      <c r="A254" s="15" t="s">
        <v>284</v>
      </c>
      <c r="B254" s="18">
        <f>SUMIF('BASE 3'!$I$10:$I$476,A254,'BASE 3'!$Y$10:$Y$476)</f>
        <v>5</v>
      </c>
      <c r="C254" s="18">
        <f t="shared" si="3"/>
        <v>3</v>
      </c>
      <c r="E254" s="18">
        <f>MATCH(A254,'BASE 3'!$I$1:$I$476,0)</f>
        <v>467</v>
      </c>
      <c r="F254" s="18" t="str" cm="1">
        <f t="array" ref="F254">INDEX('BASE 3'!$A$1:$AP$476,E254,15)</f>
        <v>Privada</v>
      </c>
    </row>
    <row r="255" spans="1:6">
      <c r="A255" s="15" t="s">
        <v>285</v>
      </c>
      <c r="B255" s="18">
        <f>SUMIF('BASE 3'!$I$10:$I$476,A255,'BASE 3'!$Y$10:$Y$476)</f>
        <v>215</v>
      </c>
      <c r="C255" s="18">
        <f t="shared" si="3"/>
        <v>4</v>
      </c>
      <c r="E255" s="18">
        <f>MATCH(A255,'BASE 3'!$I$1:$I$476,0)</f>
        <v>468</v>
      </c>
      <c r="F255" s="18" t="str" cm="1">
        <f t="array" ref="F255">INDEX('BASE 3'!$A$1:$AP$476,E255,15)</f>
        <v>Privada</v>
      </c>
    </row>
    <row r="256" spans="1:6">
      <c r="A256" s="15" t="s">
        <v>286</v>
      </c>
      <c r="B256" s="18">
        <f>SUMIF('BASE 3'!$I$10:$I$476,A256,'BASE 3'!$Y$10:$Y$476)</f>
        <v>8</v>
      </c>
      <c r="C256" s="18">
        <f t="shared" si="3"/>
        <v>3</v>
      </c>
      <c r="E256" s="18">
        <f>MATCH(A256,'BASE 3'!$I$1:$I$476,0)</f>
        <v>469</v>
      </c>
      <c r="F256" s="18" t="str" cm="1">
        <f t="array" ref="F256">INDEX('BASE 3'!$A$1:$AP$476,E256,15)</f>
        <v>Privada</v>
      </c>
    </row>
    <row r="257" spans="1:6">
      <c r="A257" s="15" t="s">
        <v>287</v>
      </c>
      <c r="B257" s="18">
        <f>SUMIF('BASE 3'!$I$10:$I$476,A257,'BASE 3'!$Y$10:$Y$476)</f>
        <v>23</v>
      </c>
      <c r="C257" s="18">
        <f t="shared" si="3"/>
        <v>4</v>
      </c>
      <c r="E257" s="18">
        <f>MATCH(A257,'BASE 3'!$I$1:$I$476,0)</f>
        <v>470</v>
      </c>
      <c r="F257" s="18" t="str" cm="1">
        <f t="array" ref="F257">INDEX('BASE 3'!$A$1:$AP$476,E257,15)</f>
        <v>Privada</v>
      </c>
    </row>
    <row r="258" spans="1:6">
      <c r="A258" s="15" t="s">
        <v>288</v>
      </c>
      <c r="B258" s="18">
        <f>SUMIF('BASE 3'!$I$10:$I$476,A258,'BASE 3'!$Y$10:$Y$476)</f>
        <v>14</v>
      </c>
      <c r="C258" s="18">
        <f t="shared" si="3"/>
        <v>4</v>
      </c>
      <c r="E258" s="18">
        <f>MATCH(A258,'BASE 3'!$I$1:$I$476,0)</f>
        <v>471</v>
      </c>
      <c r="F258" s="18" t="str" cm="1">
        <f t="array" ref="F258">INDEX('BASE 3'!$A$1:$AP$476,E258,15)</f>
        <v>Instituidor</v>
      </c>
    </row>
    <row r="259" spans="1:6">
      <c r="A259" s="15" t="s">
        <v>289</v>
      </c>
      <c r="B259" s="18">
        <f>SUMIF('BASE 3'!$I$10:$I$476,A259,'BASE 3'!$Y$10:$Y$476)</f>
        <v>6</v>
      </c>
      <c r="C259" s="18">
        <f t="shared" ref="C259:C261" si="4">IF(B259&gt;=$J$4,4,IF(B259&gt;=$J$3,3,IF(B259&gt;=$J$2,2,1)))</f>
        <v>3</v>
      </c>
      <c r="E259" s="18">
        <f>MATCH(A259,'BASE 3'!$I$1:$I$476,0)</f>
        <v>472</v>
      </c>
      <c r="F259" s="18" t="str" cm="1">
        <f t="array" ref="F259">INDEX('BASE 3'!$A$1:$AP$476,E259,15)</f>
        <v>Privada</v>
      </c>
    </row>
    <row r="260" spans="1:6">
      <c r="A260" s="15" t="s">
        <v>290</v>
      </c>
      <c r="B260" s="18">
        <f>SUMIF('BASE 3'!$I$10:$I$476,A260,'BASE 3'!$Y$10:$Y$476)</f>
        <v>5</v>
      </c>
      <c r="C260" s="18">
        <f t="shared" si="4"/>
        <v>3</v>
      </c>
      <c r="E260" s="18">
        <f>MATCH(A260,'BASE 3'!$I$1:$I$476,0)</f>
        <v>474</v>
      </c>
      <c r="F260" s="18" t="str" cm="1">
        <f t="array" ref="F260">INDEX('BASE 3'!$A$1:$AP$476,E260,15)</f>
        <v>Privada</v>
      </c>
    </row>
    <row r="261" spans="1:6">
      <c r="A261" s="15" t="s">
        <v>291</v>
      </c>
      <c r="B261" s="18">
        <f>SUMIF('BASE 3'!$I$10:$I$476,A261,'BASE 3'!$Y$10:$Y$476)</f>
        <v>19</v>
      </c>
      <c r="C261" s="18">
        <f t="shared" si="4"/>
        <v>4</v>
      </c>
      <c r="E261" s="18">
        <f>MATCH(A261,'BASE 3'!$I$1:$I$476,0)</f>
        <v>475</v>
      </c>
      <c r="F261" s="18" t="str" cm="1">
        <f t="array" ref="F261">INDEX('BASE 3'!$A$1:$AP$476,E261,15)</f>
        <v>Privada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Eixo - Porte</vt:lpstr>
      <vt:lpstr>BASE 1</vt:lpstr>
      <vt:lpstr>Pluralidade de PB</vt:lpstr>
      <vt:lpstr>BASE 2</vt:lpstr>
      <vt:lpstr>População</vt:lpstr>
      <vt:lpstr>Exigível</vt:lpstr>
      <vt:lpstr>MATRIZ DE SEGMENTAÇÃO-3 Quesit.</vt:lpstr>
      <vt:lpstr>BASE 3</vt:lpstr>
      <vt:lpstr>Patrocinadores</vt:lpstr>
      <vt:lpstr>BASE 4</vt:lpstr>
      <vt:lpstr>Fluxo Previdencial</vt:lpstr>
      <vt:lpstr>MATRIZ DE SEGMENTAÇÃO-5 Quesit.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Leonardo Frota Alves - PREVICDF</cp:lastModifiedBy>
  <dcterms:modified xsi:type="dcterms:W3CDTF">2023-07-28T13:17:35Z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